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IF\02 Tr\02.- SIRET\"/>
    </mc:Choice>
  </mc:AlternateContent>
  <bookViews>
    <workbookView xWindow="0" yWindow="0" windowWidth="23040" windowHeight="9264" tabRatio="782" activeTab="3"/>
  </bookViews>
  <sheets>
    <sheet name="Notas de Disciplina Financiera" sheetId="2" r:id="rId1"/>
    <sheet name="NDF-01" sheetId="10" r:id="rId2"/>
    <sheet name="NDF-02" sheetId="11" r:id="rId3"/>
    <sheet name="NDF-03" sheetId="12" r:id="rId4"/>
    <sheet name="NDF-04" sheetId="7" r:id="rId5"/>
    <sheet name="NDF-05" sheetId="8" r:id="rId6"/>
    <sheet name="NDF-06" sheetId="9" r:id="rId7"/>
  </sheets>
  <externalReferences>
    <externalReference r:id="rId8"/>
  </externalReferences>
  <definedNames>
    <definedName name="_xlnm.Print_Titles" localSheetId="2">'NDF-02'!$6:$12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2" l="1"/>
  <c r="B1" i="12"/>
  <c r="B3" i="11"/>
  <c r="B1" i="11"/>
  <c r="B3" i="10"/>
  <c r="B1" i="10"/>
  <c r="F1" i="12"/>
  <c r="F2" i="12"/>
  <c r="F3" i="12"/>
  <c r="B6" i="12"/>
  <c r="D11" i="12"/>
  <c r="D31" i="12" s="1"/>
  <c r="E11" i="12"/>
  <c r="E31" i="12" s="1"/>
  <c r="F11" i="12"/>
  <c r="F31" i="12" s="1"/>
  <c r="D21" i="12"/>
  <c r="E21" i="12"/>
  <c r="F21" i="12"/>
  <c r="F1" i="11"/>
  <c r="F2" i="11"/>
  <c r="B9" i="11"/>
  <c r="F3" i="11"/>
  <c r="B6" i="11"/>
  <c r="C14" i="11"/>
  <c r="C13" i="11" s="1"/>
  <c r="D14" i="11"/>
  <c r="E14" i="11"/>
  <c r="E13" i="11" s="1"/>
  <c r="F14" i="11"/>
  <c r="F13" i="11" s="1"/>
  <c r="G14" i="11"/>
  <c r="H15" i="11"/>
  <c r="H14" i="11" s="1"/>
  <c r="I15" i="11"/>
  <c r="H16" i="11"/>
  <c r="I16" i="11"/>
  <c r="H17" i="11"/>
  <c r="I17" i="11"/>
  <c r="H18" i="11"/>
  <c r="I18" i="11"/>
  <c r="H19" i="11"/>
  <c r="I19" i="11" s="1"/>
  <c r="H20" i="11"/>
  <c r="I20" i="11" s="1"/>
  <c r="H21" i="11"/>
  <c r="I21" i="11"/>
  <c r="C22" i="11"/>
  <c r="E22" i="11"/>
  <c r="F22" i="11"/>
  <c r="G22" i="11"/>
  <c r="G13" i="11" s="1"/>
  <c r="D23" i="11"/>
  <c r="H23" i="11"/>
  <c r="I23" i="11" s="1"/>
  <c r="I22" i="11" s="1"/>
  <c r="H24" i="11"/>
  <c r="I24" i="11"/>
  <c r="H25" i="11"/>
  <c r="I25" i="11"/>
  <c r="D26" i="11"/>
  <c r="D22" i="11" s="1"/>
  <c r="H26" i="11"/>
  <c r="I26" i="11"/>
  <c r="H27" i="11"/>
  <c r="H22" i="11" s="1"/>
  <c r="I27" i="11"/>
  <c r="H28" i="11"/>
  <c r="I28" i="11"/>
  <c r="H29" i="11"/>
  <c r="I29" i="11"/>
  <c r="H30" i="11"/>
  <c r="I30" i="11"/>
  <c r="D31" i="11"/>
  <c r="H31" i="11"/>
  <c r="I31" i="11"/>
  <c r="C32" i="11"/>
  <c r="D32" i="11"/>
  <c r="E32" i="11"/>
  <c r="F32" i="11"/>
  <c r="G32" i="11"/>
  <c r="D33" i="11"/>
  <c r="H33" i="11"/>
  <c r="H32" i="11" s="1"/>
  <c r="I33" i="11"/>
  <c r="I32" i="11" s="1"/>
  <c r="H34" i="11"/>
  <c r="I34" i="11"/>
  <c r="D35" i="11"/>
  <c r="H35" i="11"/>
  <c r="I35" i="11"/>
  <c r="H36" i="11"/>
  <c r="I36" i="11"/>
  <c r="D37" i="11"/>
  <c r="H37" i="11"/>
  <c r="I37" i="11"/>
  <c r="H38" i="11"/>
  <c r="I38" i="11"/>
  <c r="H39" i="11"/>
  <c r="I39" i="11"/>
  <c r="D40" i="11"/>
  <c r="H40" i="11"/>
  <c r="I40" i="11"/>
  <c r="H41" i="11"/>
  <c r="I41" i="11"/>
  <c r="C42" i="11"/>
  <c r="E42" i="11"/>
  <c r="F42" i="11"/>
  <c r="G42" i="11"/>
  <c r="D43" i="11"/>
  <c r="D42" i="11" s="1"/>
  <c r="H43" i="11"/>
  <c r="H42" i="11" s="1"/>
  <c r="I43" i="11"/>
  <c r="I42" i="11" s="1"/>
  <c r="D44" i="11"/>
  <c r="H44" i="11"/>
  <c r="I44" i="11"/>
  <c r="H45" i="11"/>
  <c r="I45" i="11"/>
  <c r="D46" i="11"/>
  <c r="H46" i="11"/>
  <c r="I46" i="11"/>
  <c r="H47" i="11"/>
  <c r="I47" i="11"/>
  <c r="H48" i="11"/>
  <c r="I48" i="11"/>
  <c r="H49" i="11"/>
  <c r="I49" i="11"/>
  <c r="H50" i="11"/>
  <c r="I50" i="11"/>
  <c r="H51" i="11"/>
  <c r="I51" i="11"/>
  <c r="C52" i="11"/>
  <c r="E52" i="11"/>
  <c r="F52" i="11"/>
  <c r="G52" i="11"/>
  <c r="D53" i="11"/>
  <c r="H53" i="11"/>
  <c r="I53" i="11"/>
  <c r="I52" i="11" s="1"/>
  <c r="D54" i="11"/>
  <c r="H54" i="11"/>
  <c r="I54" i="11"/>
  <c r="D55" i="11"/>
  <c r="D52" i="11" s="1"/>
  <c r="H55" i="11"/>
  <c r="I55" i="11"/>
  <c r="D56" i="11"/>
  <c r="H56" i="11"/>
  <c r="I56" i="11" s="1"/>
  <c r="H57" i="11"/>
  <c r="I57" i="11"/>
  <c r="D58" i="11"/>
  <c r="H58" i="11"/>
  <c r="I58" i="11"/>
  <c r="H59" i="11"/>
  <c r="I59" i="11"/>
  <c r="H60" i="11"/>
  <c r="I60" i="11"/>
  <c r="D61" i="11"/>
  <c r="H61" i="11"/>
  <c r="I61" i="11" s="1"/>
  <c r="C62" i="11"/>
  <c r="E62" i="11"/>
  <c r="F62" i="11"/>
  <c r="G62" i="11"/>
  <c r="H63" i="11"/>
  <c r="H62" i="11" s="1"/>
  <c r="I63" i="11"/>
  <c r="I62" i="11" s="1"/>
  <c r="D64" i="11"/>
  <c r="D62" i="11" s="1"/>
  <c r="H64" i="11"/>
  <c r="I64" i="11" s="1"/>
  <c r="H65" i="11"/>
  <c r="I65" i="11"/>
  <c r="C66" i="11"/>
  <c r="E66" i="11"/>
  <c r="F66" i="11"/>
  <c r="G66" i="11"/>
  <c r="H67" i="11"/>
  <c r="H66" i="11" s="1"/>
  <c r="I67" i="11"/>
  <c r="H68" i="11"/>
  <c r="I68" i="11"/>
  <c r="H69" i="11"/>
  <c r="I69" i="11"/>
  <c r="H70" i="11"/>
  <c r="I70" i="11"/>
  <c r="H71" i="11"/>
  <c r="I71" i="11"/>
  <c r="H72" i="11"/>
  <c r="I72" i="11"/>
  <c r="D73" i="11"/>
  <c r="D66" i="11" s="1"/>
  <c r="H73" i="11"/>
  <c r="I73" i="11" s="1"/>
  <c r="C74" i="11"/>
  <c r="D74" i="11"/>
  <c r="E74" i="11"/>
  <c r="F74" i="11"/>
  <c r="G74" i="11"/>
  <c r="H75" i="11"/>
  <c r="H74" i="11" s="1"/>
  <c r="I75" i="11"/>
  <c r="I74" i="11" s="1"/>
  <c r="H76" i="11"/>
  <c r="I76" i="11"/>
  <c r="H77" i="11"/>
  <c r="I77" i="11"/>
  <c r="C78" i="11"/>
  <c r="D78" i="11"/>
  <c r="E78" i="11"/>
  <c r="F78" i="11"/>
  <c r="G78" i="11"/>
  <c r="H79" i="11"/>
  <c r="H78" i="11" s="1"/>
  <c r="I79" i="11"/>
  <c r="H80" i="11"/>
  <c r="I80" i="11" s="1"/>
  <c r="H81" i="11"/>
  <c r="I81" i="11"/>
  <c r="H82" i="11"/>
  <c r="I82" i="11"/>
  <c r="H83" i="11"/>
  <c r="I83" i="11"/>
  <c r="H84" i="11"/>
  <c r="I84" i="11"/>
  <c r="H85" i="11"/>
  <c r="I85" i="11"/>
  <c r="C88" i="11"/>
  <c r="D88" i="11"/>
  <c r="E88" i="11"/>
  <c r="E87" i="11" s="1"/>
  <c r="F88" i="11"/>
  <c r="F87" i="11" s="1"/>
  <c r="G88" i="11"/>
  <c r="G87" i="11" s="1"/>
  <c r="G161" i="11" s="1"/>
  <c r="H89" i="11"/>
  <c r="I89" i="11"/>
  <c r="I88" i="11" s="1"/>
  <c r="H90" i="11"/>
  <c r="I90" i="11"/>
  <c r="H91" i="11"/>
  <c r="I91" i="11"/>
  <c r="H92" i="11"/>
  <c r="I92" i="11"/>
  <c r="H93" i="11"/>
  <c r="I93" i="11"/>
  <c r="H94" i="11"/>
  <c r="I94" i="11" s="1"/>
  <c r="H95" i="11"/>
  <c r="I95" i="11"/>
  <c r="C96" i="11"/>
  <c r="D96" i="11"/>
  <c r="E96" i="11"/>
  <c r="F96" i="11"/>
  <c r="G96" i="11"/>
  <c r="H97" i="11"/>
  <c r="H96" i="11" s="1"/>
  <c r="I97" i="11"/>
  <c r="I96" i="11" s="1"/>
  <c r="H98" i="11"/>
  <c r="I98" i="11"/>
  <c r="H99" i="11"/>
  <c r="I99" i="11"/>
  <c r="H100" i="11"/>
  <c r="I100" i="11"/>
  <c r="H101" i="11"/>
  <c r="I101" i="11"/>
  <c r="H102" i="11"/>
  <c r="I102" i="11"/>
  <c r="H103" i="11"/>
  <c r="I103" i="11"/>
  <c r="H104" i="11"/>
  <c r="I104" i="11"/>
  <c r="H105" i="11"/>
  <c r="I105" i="11"/>
  <c r="C106" i="11"/>
  <c r="E106" i="11"/>
  <c r="F106" i="11"/>
  <c r="G106" i="11"/>
  <c r="H107" i="11"/>
  <c r="I107" i="11" s="1"/>
  <c r="I106" i="11" s="1"/>
  <c r="H108" i="11"/>
  <c r="I108" i="11"/>
  <c r="H109" i="11"/>
  <c r="I109" i="11"/>
  <c r="H110" i="11"/>
  <c r="I110" i="11"/>
  <c r="D111" i="11"/>
  <c r="D106" i="11" s="1"/>
  <c r="H111" i="11"/>
  <c r="I111" i="11"/>
  <c r="H112" i="11"/>
  <c r="I112" i="11"/>
  <c r="H113" i="11"/>
  <c r="I113" i="11"/>
  <c r="H114" i="11"/>
  <c r="I114" i="11"/>
  <c r="H115" i="11"/>
  <c r="I115" i="11"/>
  <c r="C116" i="11"/>
  <c r="D116" i="11"/>
  <c r="E116" i="11"/>
  <c r="F116" i="11"/>
  <c r="G116" i="11"/>
  <c r="H117" i="11"/>
  <c r="I117" i="11"/>
  <c r="I116" i="11" s="1"/>
  <c r="H118" i="11"/>
  <c r="I118" i="11"/>
  <c r="H119" i="11"/>
  <c r="I119" i="11"/>
  <c r="H120" i="11"/>
  <c r="I120" i="11"/>
  <c r="H121" i="11"/>
  <c r="I121" i="11"/>
  <c r="H122" i="11"/>
  <c r="I122" i="11" s="1"/>
  <c r="H123" i="11"/>
  <c r="I123" i="11" s="1"/>
  <c r="H124" i="11"/>
  <c r="I124" i="11"/>
  <c r="H125" i="11"/>
  <c r="I125" i="11"/>
  <c r="C126" i="11"/>
  <c r="D126" i="11"/>
  <c r="E126" i="11"/>
  <c r="F126" i="11"/>
  <c r="G126" i="11"/>
  <c r="H127" i="11"/>
  <c r="H126" i="11" s="1"/>
  <c r="I127" i="11"/>
  <c r="I126" i="11" s="1"/>
  <c r="H128" i="11"/>
  <c r="I128" i="11"/>
  <c r="H129" i="11"/>
  <c r="I129" i="11"/>
  <c r="H130" i="11"/>
  <c r="I130" i="11"/>
  <c r="H131" i="11"/>
  <c r="I131" i="11"/>
  <c r="H132" i="11"/>
  <c r="I132" i="11"/>
  <c r="H133" i="11"/>
  <c r="I133" i="11"/>
  <c r="H134" i="11"/>
  <c r="I134" i="11"/>
  <c r="H135" i="11"/>
  <c r="I135" i="11"/>
  <c r="C136" i="11"/>
  <c r="D136" i="11"/>
  <c r="E136" i="11"/>
  <c r="F136" i="11"/>
  <c r="G136" i="11"/>
  <c r="D137" i="11"/>
  <c r="H137" i="11"/>
  <c r="H136" i="11" s="1"/>
  <c r="I137" i="11"/>
  <c r="I136" i="11" s="1"/>
  <c r="D138" i="11"/>
  <c r="H138" i="11"/>
  <c r="I138" i="11"/>
  <c r="H139" i="11"/>
  <c r="I139" i="11"/>
  <c r="C140" i="11"/>
  <c r="C87" i="11" s="1"/>
  <c r="D140" i="11"/>
  <c r="E140" i="11"/>
  <c r="F140" i="11"/>
  <c r="G140" i="11"/>
  <c r="H141" i="11"/>
  <c r="H140" i="11" s="1"/>
  <c r="I141" i="11"/>
  <c r="I140" i="11" s="1"/>
  <c r="H142" i="11"/>
  <c r="I142" i="11"/>
  <c r="H143" i="11"/>
  <c r="I143" i="11"/>
  <c r="H144" i="11"/>
  <c r="I144" i="11"/>
  <c r="H145" i="11"/>
  <c r="I145" i="11"/>
  <c r="H146" i="11"/>
  <c r="I146" i="11"/>
  <c r="H147" i="11"/>
  <c r="I147" i="11"/>
  <c r="C148" i="11"/>
  <c r="D148" i="11"/>
  <c r="E148" i="11"/>
  <c r="F148" i="11"/>
  <c r="G148" i="11"/>
  <c r="H149" i="11"/>
  <c r="H148" i="11" s="1"/>
  <c r="I149" i="11"/>
  <c r="I148" i="11" s="1"/>
  <c r="H150" i="11"/>
  <c r="I150" i="11"/>
  <c r="H151" i="11"/>
  <c r="I151" i="11"/>
  <c r="C152" i="11"/>
  <c r="D152" i="11"/>
  <c r="E152" i="11"/>
  <c r="F152" i="11"/>
  <c r="G152" i="11"/>
  <c r="H153" i="11"/>
  <c r="H152" i="11" s="1"/>
  <c r="I153" i="11"/>
  <c r="I152" i="11" s="1"/>
  <c r="H154" i="11"/>
  <c r="I154" i="11"/>
  <c r="H155" i="11"/>
  <c r="I155" i="11"/>
  <c r="H156" i="11"/>
  <c r="I156" i="11"/>
  <c r="H157" i="11"/>
  <c r="I157" i="11"/>
  <c r="H158" i="11"/>
  <c r="I158" i="11"/>
  <c r="H159" i="11"/>
  <c r="I159" i="11"/>
  <c r="F1" i="10"/>
  <c r="F2" i="10"/>
  <c r="F3" i="10"/>
  <c r="E161" i="11" l="1"/>
  <c r="I78" i="11"/>
  <c r="D13" i="11"/>
  <c r="F161" i="11"/>
  <c r="D87" i="11"/>
  <c r="D161" i="11" s="1"/>
  <c r="I87" i="11"/>
  <c r="I66" i="11"/>
  <c r="C161" i="11"/>
  <c r="I14" i="11"/>
  <c r="I13" i="11" s="1"/>
  <c r="H52" i="11"/>
  <c r="H13" i="11" s="1"/>
  <c r="H116" i="11"/>
  <c r="H88" i="11"/>
  <c r="H106" i="11"/>
  <c r="I161" i="11" l="1"/>
  <c r="H87" i="11"/>
  <c r="H161" i="11" s="1"/>
  <c r="F1" i="9"/>
  <c r="F3" i="9"/>
  <c r="H17" i="7" l="1"/>
  <c r="F2" i="9" l="1"/>
  <c r="F3" i="8"/>
  <c r="F2" i="8"/>
  <c r="F1" i="8"/>
  <c r="F3" i="7"/>
  <c r="F2" i="7"/>
  <c r="F1" i="7"/>
  <c r="B3" i="9"/>
  <c r="B1" i="9"/>
  <c r="B3" i="8"/>
  <c r="B1" i="8"/>
  <c r="B3" i="7"/>
  <c r="B1" i="7"/>
</calcChain>
</file>

<file path=xl/sharedStrings.xml><?xml version="1.0" encoding="utf-8"?>
<sst xmlns="http://schemas.openxmlformats.org/spreadsheetml/2006/main" count="378" uniqueCount="225">
  <si>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</si>
  <si>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</si>
  <si>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</si>
  <si>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</si>
  <si>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</si>
  <si>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</si>
  <si>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</si>
  <si>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</si>
  <si>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</si>
  <si>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</si>
  <si>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</si>
  <si>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</si>
  <si>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</si>
  <si>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</si>
  <si>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</si>
  <si>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</si>
  <si>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</si>
  <si>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</si>
  <si>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</si>
  <si>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</si>
  <si>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</si>
  <si>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</si>
  <si>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</si>
  <si>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</si>
  <si>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</si>
  <si>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</si>
  <si>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</si>
  <si>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</si>
  <si>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</si>
  <si>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</si>
  <si>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</si>
  <si>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</si>
  <si>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</si>
  <si>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</si>
  <si>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</si>
  <si>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</si>
  <si>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</si>
  <si>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</si>
  <si>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</si>
  <si>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</si>
  <si>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</si>
  <si>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</si>
  <si>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</si>
  <si>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</si>
  <si>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</si>
  <si>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</si>
  <si>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</si>
  <si>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</si>
  <si>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</si>
  <si>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</si>
  <si>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</si>
  <si>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</si>
  <si>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</si>
  <si>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</si>
  <si>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</si>
  <si>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</si>
  <si>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</si>
  <si>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</si>
  <si>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</si>
  <si>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</si>
  <si>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</si>
  <si>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</si>
  <si>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</si>
  <si>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</si>
  <si>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</si>
  <si>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</si>
  <si>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</si>
  <si>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</si>
  <si>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</si>
  <si>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</si>
  <si>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</si>
  <si>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</si>
  <si>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</si>
  <si>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</si>
  <si>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</si>
  <si>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</si>
  <si>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</si>
  <si>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</si>
  <si>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</si>
  <si>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</si>
  <si>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</si>
  <si>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</si>
  <si>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</si>
  <si>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</si>
  <si>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</si>
  <si>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</si>
  <si>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</si>
  <si>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</si>
  <si>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</si>
  <si>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</si>
  <si>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</si>
  <si>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</si>
  <si>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</si>
  <si>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</si>
  <si>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</si>
  <si>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</si>
  <si>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</si>
  <si>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</si>
  <si>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</si>
  <si>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</si>
  <si>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</si>
  <si>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</si>
  <si>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</si>
  <si>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</si>
  <si>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</si>
  <si>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</si>
  <si>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</si>
  <si>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</si>
  <si>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</si>
  <si>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</si>
  <si>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</si>
  <si>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</si>
  <si>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</si>
  <si>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</si>
  <si>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</si>
  <si>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</si>
  <si>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</si>
  <si>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</si>
  <si>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</si>
  <si>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</si>
  <si>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</si>
  <si>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</si>
  <si>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</si>
  <si>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</si>
  <si>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</si>
  <si>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</si>
  <si>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</si>
  <si>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</si>
  <si>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</si>
  <si>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</si>
  <si>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</si>
  <si>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</si>
  <si>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</si>
  <si>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</si>
  <si>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</si>
  <si>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Municipio de León</t>
  </si>
  <si>
    <t>Destino del Crédito</t>
  </si>
  <si>
    <t>Acreedor</t>
  </si>
  <si>
    <t>No. Contrato Crédito</t>
  </si>
  <si>
    <t>Clase del Título</t>
  </si>
  <si>
    <t>Financiamiento contratado</t>
  </si>
  <si>
    <t>Financ. Dispuesto</t>
  </si>
  <si>
    <t>Saldo en Pesos</t>
  </si>
  <si>
    <t>Tasa de Interés</t>
  </si>
  <si>
    <t>En Pesos</t>
  </si>
  <si>
    <t>Refinanciamiento</t>
  </si>
  <si>
    <t>Banco Nacional de México. S.A.</t>
  </si>
  <si>
    <t>Pagarés</t>
  </si>
  <si>
    <t xml:space="preserve"> TIIE + 0.70 </t>
  </si>
  <si>
    <t>Obra Pública Productiva</t>
  </si>
  <si>
    <t>Banco Nacional de Obras y Servicios Públicos, S.N.C.</t>
  </si>
  <si>
    <t xml:space="preserve"> TIIE + 0.85 </t>
  </si>
  <si>
    <t>Banco Mercantil del Norte, S.A.</t>
  </si>
  <si>
    <t xml:space="preserve"> TIIE + 0.68 </t>
  </si>
  <si>
    <t>BBVA México, S.A.</t>
  </si>
  <si>
    <t>N/A</t>
  </si>
  <si>
    <t>TIIE + 0.43</t>
  </si>
  <si>
    <t>TOTAL CREDITOS</t>
  </si>
  <si>
    <t>No. Total de Pagos</t>
  </si>
  <si>
    <t>Fecha de Contratación</t>
  </si>
  <si>
    <t>Fecha de Vencimiento</t>
  </si>
  <si>
    <t>Registro Estatal</t>
  </si>
  <si>
    <t>Período de Gracia</t>
  </si>
  <si>
    <t>Garantía</t>
  </si>
  <si>
    <t>Fuente de Financ.</t>
  </si>
  <si>
    <t>Núm. de Decreto Congreso / Aut.</t>
  </si>
  <si>
    <t>Fecha del Acuerdo de cada ente</t>
  </si>
  <si>
    <t>249/14</t>
  </si>
  <si>
    <t>12 Meses</t>
  </si>
  <si>
    <t xml:space="preserve">Part. Federales </t>
  </si>
  <si>
    <t>Crédito Bancario</t>
  </si>
  <si>
    <t>248/14</t>
  </si>
  <si>
    <t xml:space="preserve">24 Meses </t>
  </si>
  <si>
    <t>250/14</t>
  </si>
  <si>
    <t>449/23</t>
  </si>
  <si>
    <t>Part. Federales</t>
  </si>
  <si>
    <t>No se cuenta con Obligaciones de Corto Plazo</t>
  </si>
  <si>
    <t>No se cuenta con convenios de Deuda Garantizada.</t>
  </si>
  <si>
    <t>Correspondiente del 01 de Enero al 30 de Junio de 2025</t>
  </si>
  <si>
    <r>
      <t xml:space="preserve">Actualmente el Municipio de León tiene contratados cuatro créditos con diferentes instituciones de crédito, por un importe total de </t>
    </r>
    <r>
      <rPr>
        <b/>
        <sz val="11"/>
        <color theme="1"/>
        <rFont val="Arial"/>
        <family val="2"/>
      </rPr>
      <t>$2,117,149,673</t>
    </r>
    <r>
      <rPr>
        <sz val="11"/>
        <color theme="1"/>
        <rFont val="Arial"/>
        <family val="2"/>
      </rPr>
      <t xml:space="preserve"> de los cuales se ha dispuesto </t>
    </r>
    <r>
      <rPr>
        <b/>
        <sz val="11"/>
        <color theme="1"/>
        <rFont val="Arial"/>
        <family val="2"/>
      </rPr>
      <t>$2,095,592,571</t>
    </r>
    <r>
      <rPr>
        <sz val="11"/>
        <color theme="1"/>
        <rFont val="Arial"/>
        <family val="2"/>
      </rPr>
      <t xml:space="preserve">, al cierre del 30 de junio de 2025 se tiene un saldo pendiente de amortizar de </t>
    </r>
    <r>
      <rPr>
        <b/>
        <sz val="11"/>
        <color theme="1"/>
        <rFont val="Arial"/>
        <family val="2"/>
      </rPr>
      <t>$1,289</t>
    </r>
    <r>
      <rPr>
        <b/>
        <sz val="11"/>
        <color rgb="FF000000"/>
        <rFont val="Arial"/>
        <family val="2"/>
      </rPr>
      <t>,858,858</t>
    </r>
    <r>
      <rPr>
        <sz val="11"/>
        <color rgb="FF000000"/>
        <rFont val="Arial"/>
        <family val="2"/>
      </rPr>
      <t>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la contratación fue destinada para refinanciamiento del municipio y obra pública productiva, a continuación, se detalla la ficha técnica de cada crédito:</t>
    </r>
  </si>
  <si>
    <t>133/180</t>
  </si>
  <si>
    <t>132/240</t>
  </si>
  <si>
    <t>131/240</t>
  </si>
  <si>
    <t xml:space="preserve">  20/180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</si>
  <si>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</si>
  <si>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</si>
  <si>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</si>
  <si>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</si>
  <si>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</si>
  <si>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</si>
  <si>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</si>
  <si>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</si>
  <si>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</si>
  <si>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Estimado/
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</si>
  <si>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</si>
  <si>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</si>
  <si>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</si>
  <si>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</si>
  <si>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</si>
  <si>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</si>
  <si>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</si>
  <si>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</si>
  <si>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</si>
  <si>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</si>
  <si>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</si>
  <si>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</si>
  <si>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</si>
  <si>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</si>
  <si>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</si>
  <si>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</si>
  <si>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</si>
  <si>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</si>
  <si>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</si>
  <si>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</si>
  <si>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</si>
  <si>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</si>
  <si>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</si>
  <si>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</si>
  <si>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</si>
  <si>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</si>
  <si>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Del 1 de Enero al 30 de Junio de 2025 (b)</t>
  </si>
  <si>
    <t>Balance Presupuestario - LDF</t>
  </si>
  <si>
    <t>MUNICIPIO DE LEÓN, GUANAJUATO (a)</t>
  </si>
  <si>
    <t>Formato 4 Balance Presupuestario - LDF</t>
  </si>
  <si>
    <t>Se entrega este reporte al cierre del ejercicio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</si>
</sst>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0" fontId="10" fillId="2" borderId="29" xfId="0" applyFont="1" applyFill="1" applyBorder="1" applyAlignment="1">
      <alignment horizontal="center" vertical="center" wrapText="1"/>
    </xf>
    <xf numFmtId="0" fontId="16" fillId="0" borderId="0" xfId="1" applyFont="1"/>
    <xf numFmtId="0" fontId="17" fillId="0" borderId="0" xfId="0" applyFont="1"/>
    <xf numFmtId="0" fontId="18" fillId="0" borderId="0" xfId="0" applyFont="1"/>
    <xf numFmtId="0" fontId="18" fillId="5" borderId="40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3" fontId="17" fillId="0" borderId="23" xfId="0" applyNumberFormat="1" applyFont="1" applyBorder="1" applyAlignment="1">
      <alignment vertical="center" wrapText="1"/>
    </xf>
    <xf numFmtId="0" fontId="18" fillId="6" borderId="39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wrapText="1"/>
    </xf>
    <xf numFmtId="0" fontId="17" fillId="6" borderId="23" xfId="0" applyFont="1" applyFill="1" applyBorder="1"/>
    <xf numFmtId="3" fontId="18" fillId="6" borderId="23" xfId="0" applyNumberFormat="1" applyFont="1" applyFill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15" fontId="17" fillId="0" borderId="23" xfId="0" applyNumberFormat="1" applyFont="1" applyBorder="1" applyAlignment="1">
      <alignment horizontal="center" vertical="center" wrapText="1"/>
    </xf>
    <xf numFmtId="3" fontId="18" fillId="6" borderId="23" xfId="0" applyNumberFormat="1" applyFont="1" applyFill="1" applyBorder="1" applyAlignment="1">
      <alignment horizontal="right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8" fillId="5" borderId="39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justify" vertical="center"/>
    </xf>
    <xf numFmtId="0" fontId="24" fillId="0" borderId="39" xfId="0" applyFont="1" applyBorder="1" applyAlignment="1">
      <alignment horizontal="justify" vertical="center"/>
    </xf>
    <xf numFmtId="15" fontId="17" fillId="0" borderId="38" xfId="0" applyNumberFormat="1" applyFont="1" applyBorder="1" applyAlignment="1">
      <alignment horizontal="center" vertical="center" wrapText="1"/>
    </xf>
    <xf numFmtId="15" fontId="17" fillId="0" borderId="39" xfId="0" applyNumberFormat="1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3" fontId="17" fillId="0" borderId="44" xfId="0" applyNumberFormat="1" applyFont="1" applyBorder="1" applyAlignment="1">
      <alignment horizontal="right" vertical="center"/>
    </xf>
    <xf numFmtId="3" fontId="17" fillId="0" borderId="39" xfId="0" applyNumberFormat="1" applyFont="1" applyBorder="1" applyAlignment="1">
      <alignment horizontal="right" vertical="center"/>
    </xf>
    <xf numFmtId="3" fontId="17" fillId="0" borderId="38" xfId="0" applyNumberFormat="1" applyFont="1" applyBorder="1" applyAlignment="1">
      <alignment horizontal="right" vertical="center"/>
    </xf>
    <xf numFmtId="0" fontId="15" fillId="0" borderId="0" xfId="7" applyFont="1"/>
    <xf numFmtId="4" fontId="0" fillId="0" borderId="3" xfId="0" applyNumberFormat="1" applyFont="1" applyBorder="1"/>
    <xf numFmtId="0" fontId="0" fillId="0" borderId="3" xfId="0" applyFont="1" applyBorder="1" applyAlignment="1">
      <alignment vertical="center"/>
    </xf>
    <xf numFmtId="164" fontId="26" fillId="0" borderId="2" xfId="8" applyNumberFormat="1" applyFont="1" applyBorder="1" applyProtection="1">
      <protection locked="0"/>
    </xf>
    <xf numFmtId="0" fontId="26" fillId="0" borderId="2" xfId="0" applyFont="1" applyBorder="1" applyAlignment="1">
      <alignment horizontal="left" vertical="center" wrapText="1" indent="3"/>
    </xf>
    <xf numFmtId="164" fontId="0" fillId="0" borderId="2" xfId="8" applyNumberFormat="1" applyFont="1" applyBorder="1"/>
    <xf numFmtId="0" fontId="0" fillId="0" borderId="2" xfId="0" applyFont="1" applyBorder="1" applyAlignment="1">
      <alignment vertical="center"/>
    </xf>
    <xf numFmtId="164" fontId="0" fillId="0" borderId="2" xfId="8" applyNumberFormat="1" applyFont="1" applyBorder="1" applyProtection="1">
      <protection locked="0"/>
    </xf>
    <xf numFmtId="164" fontId="27" fillId="2" borderId="45" xfId="8" applyNumberFormat="1" applyFont="1" applyFill="1" applyBorder="1"/>
    <xf numFmtId="0" fontId="0" fillId="0" borderId="2" xfId="0" applyFont="1" applyBorder="1" applyAlignment="1">
      <alignment horizontal="left" vertical="center" indent="6"/>
    </xf>
    <xf numFmtId="0" fontId="0" fillId="0" borderId="2" xfId="0" applyFont="1" applyBorder="1" applyAlignment="1">
      <alignment horizontal="left" vertical="center" indent="12"/>
    </xf>
    <xf numFmtId="0" fontId="26" fillId="0" borderId="2" xfId="0" applyFont="1" applyBorder="1" applyAlignment="1">
      <alignment horizontal="left" vertical="center" wrapText="1" indent="9"/>
    </xf>
    <xf numFmtId="164" fontId="0" fillId="0" borderId="1" xfId="8" applyNumberFormat="1" applyFont="1" applyBorder="1" applyProtection="1">
      <protection locked="0"/>
    </xf>
    <xf numFmtId="0" fontId="0" fillId="0" borderId="1" xfId="0" applyFont="1" applyBorder="1" applyAlignment="1">
      <alignment horizontal="left" vertical="center" indent="6"/>
    </xf>
    <xf numFmtId="164" fontId="26" fillId="2" borderId="4" xfId="8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center" wrapText="1" indent="3"/>
    </xf>
    <xf numFmtId="164" fontId="0" fillId="0" borderId="0" xfId="8" applyNumberFormat="1" applyFont="1"/>
    <xf numFmtId="0" fontId="0" fillId="0" borderId="0" xfId="0" applyFont="1"/>
    <xf numFmtId="164" fontId="0" fillId="0" borderId="3" xfId="8" applyNumberFormat="1" applyFont="1" applyBorder="1" applyAlignment="1">
      <alignment vertical="center"/>
    </xf>
    <xf numFmtId="164" fontId="26" fillId="0" borderId="2" xfId="8" applyNumberFormat="1" applyFont="1" applyBorder="1" applyAlignment="1" applyProtection="1">
      <alignment vertical="center"/>
      <protection locked="0"/>
    </xf>
    <xf numFmtId="164" fontId="26" fillId="0" borderId="2" xfId="8" applyNumberFormat="1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164" fontId="0" fillId="0" borderId="2" xfId="8" applyNumberFormat="1" applyFont="1" applyBorder="1" applyAlignment="1">
      <alignment vertical="center"/>
    </xf>
    <xf numFmtId="164" fontId="0" fillId="0" borderId="2" xfId="8" applyNumberFormat="1" applyFont="1" applyBorder="1" applyAlignment="1" applyProtection="1">
      <alignment vertical="center"/>
      <protection locked="0"/>
    </xf>
    <xf numFmtId="164" fontId="27" fillId="2" borderId="45" xfId="8" applyNumberFormat="1" applyFont="1" applyFill="1" applyBorder="1" applyAlignment="1">
      <alignment vertical="center"/>
    </xf>
    <xf numFmtId="164" fontId="0" fillId="0" borderId="1" xfId="8" applyNumberFormat="1" applyFont="1" applyBorder="1" applyAlignment="1" applyProtection="1">
      <alignment vertical="center"/>
      <protection locked="0"/>
    </xf>
    <xf numFmtId="0" fontId="26" fillId="0" borderId="3" xfId="0" applyFont="1" applyBorder="1" applyAlignment="1">
      <alignment horizontal="left" vertical="center" indent="3"/>
    </xf>
    <xf numFmtId="0" fontId="26" fillId="0" borderId="2" xfId="0" applyFont="1" applyBorder="1" applyAlignment="1">
      <alignment horizontal="left" vertical="center" indent="3"/>
    </xf>
    <xf numFmtId="0" fontId="0" fillId="0" borderId="0" xfId="0" applyFont="1" applyAlignment="1">
      <alignment vertical="center"/>
    </xf>
    <xf numFmtId="164" fontId="0" fillId="0" borderId="3" xfId="8" applyNumberFormat="1" applyFont="1" applyBorder="1"/>
    <xf numFmtId="0" fontId="26" fillId="0" borderId="3" xfId="0" applyFont="1" applyBorder="1" applyAlignment="1">
      <alignment horizontal="left" vertical="center" wrapText="1" indent="3"/>
    </xf>
    <xf numFmtId="164" fontId="26" fillId="0" borderId="2" xfId="8" applyNumberFormat="1" applyFont="1" applyBorder="1"/>
    <xf numFmtId="0" fontId="0" fillId="0" borderId="2" xfId="0" applyFont="1" applyBorder="1" applyAlignment="1">
      <alignment horizontal="left" vertical="center" indent="3"/>
    </xf>
    <xf numFmtId="164" fontId="28" fillId="2" borderId="45" xfId="8" applyNumberFormat="1" applyFont="1" applyFill="1" applyBorder="1"/>
    <xf numFmtId="0" fontId="26" fillId="2" borderId="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Continuous" vertical="center"/>
    </xf>
    <xf numFmtId="0" fontId="26" fillId="2" borderId="14" xfId="0" applyFont="1" applyFill="1" applyBorder="1" applyAlignment="1">
      <alignment horizontal="centerContinuous" vertical="center"/>
    </xf>
    <xf numFmtId="0" fontId="26" fillId="2" borderId="13" xfId="0" applyFont="1" applyFill="1" applyBorder="1" applyAlignment="1">
      <alignment horizontal="centerContinuous" vertical="center"/>
    </xf>
    <xf numFmtId="0" fontId="26" fillId="2" borderId="8" xfId="0" applyFont="1" applyFill="1" applyBorder="1" applyAlignment="1">
      <alignment horizontal="centerContinuous" vertical="center"/>
    </xf>
    <xf numFmtId="0" fontId="26" fillId="2" borderId="0" xfId="0" applyFont="1" applyFill="1" applyAlignment="1">
      <alignment horizontal="centerContinuous" vertical="center"/>
    </xf>
    <xf numFmtId="0" fontId="26" fillId="2" borderId="12" xfId="0" applyFont="1" applyFill="1" applyBorder="1" applyAlignment="1">
      <alignment horizontal="centerContinuous" vertical="center"/>
    </xf>
    <xf numFmtId="0" fontId="26" fillId="2" borderId="11" xfId="0" applyFont="1" applyFill="1" applyBorder="1" applyAlignment="1">
      <alignment horizontal="centerContinuous" vertical="center"/>
    </xf>
    <xf numFmtId="0" fontId="26" fillId="2" borderId="10" xfId="0" applyFont="1" applyFill="1" applyBorder="1" applyAlignment="1">
      <alignment horizontal="centerContinuous" vertical="center"/>
    </xf>
    <xf numFmtId="0" fontId="26" fillId="2" borderId="9" xfId="0" applyFont="1" applyFill="1" applyBorder="1" applyAlignment="1">
      <alignment horizontal="centerContinuous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4" fontId="3" fillId="0" borderId="0" xfId="0" applyNumberFormat="1" applyFont="1"/>
    <xf numFmtId="164" fontId="3" fillId="0" borderId="0" xfId="0" applyNumberFormat="1" applyFont="1"/>
    <xf numFmtId="164" fontId="2" fillId="0" borderId="8" xfId="6" applyNumberFormat="1" applyFont="1" applyBorder="1" applyAlignment="1">
      <alignment horizontal="right" vertical="center"/>
    </xf>
    <xf numFmtId="164" fontId="3" fillId="0" borderId="8" xfId="6" applyNumberFormat="1" applyFont="1" applyBorder="1" applyAlignment="1">
      <alignment horizontal="center" vertical="center"/>
    </xf>
    <xf numFmtId="164" fontId="3" fillId="0" borderId="2" xfId="6" applyNumberFormat="1" applyFont="1" applyBorder="1" applyAlignment="1" applyProtection="1">
      <alignment horizontal="right" vertical="top"/>
      <protection locked="0"/>
    </xf>
    <xf numFmtId="164" fontId="2" fillId="0" borderId="2" xfId="6" applyNumberFormat="1" applyFont="1" applyBorder="1" applyAlignment="1" applyProtection="1">
      <alignment horizontal="right" vertical="top"/>
      <protection locked="0"/>
    </xf>
    <xf numFmtId="43" fontId="10" fillId="0" borderId="32" xfId="6" applyFont="1" applyBorder="1" applyAlignment="1">
      <alignment horizontal="right" vertical="center" wrapText="1"/>
    </xf>
    <xf numFmtId="43" fontId="10" fillId="0" borderId="31" xfId="6" applyFont="1" applyBorder="1" applyAlignment="1">
      <alignment horizontal="right" vertical="center" wrapText="1"/>
    </xf>
    <xf numFmtId="43" fontId="12" fillId="0" borderId="17" xfId="6" applyFont="1" applyBorder="1" applyAlignment="1">
      <alignment vertical="center" wrapText="1"/>
    </xf>
    <xf numFmtId="43" fontId="3" fillId="0" borderId="3" xfId="6" applyFont="1" applyBorder="1" applyAlignment="1">
      <alignment vertical="center" wrapText="1"/>
    </xf>
    <xf numFmtId="43" fontId="12" fillId="0" borderId="36" xfId="6" applyFont="1" applyBorder="1" applyAlignment="1">
      <alignment vertical="center" wrapText="1"/>
    </xf>
    <xf numFmtId="43" fontId="3" fillId="0" borderId="2" xfId="6" applyFont="1" applyBorder="1" applyAlignment="1">
      <alignment vertical="center" wrapText="1"/>
    </xf>
    <xf numFmtId="43" fontId="10" fillId="0" borderId="36" xfId="6" applyFont="1" applyBorder="1" applyAlignment="1">
      <alignment horizontal="right" vertical="center" wrapText="1"/>
    </xf>
    <xf numFmtId="43" fontId="10" fillId="0" borderId="2" xfId="6" applyFont="1" applyBorder="1" applyAlignment="1">
      <alignment horizontal="right" vertical="center" wrapText="1"/>
    </xf>
    <xf numFmtId="43" fontId="10" fillId="0" borderId="34" xfId="6" applyFont="1" applyBorder="1" applyAlignment="1">
      <alignment horizontal="right" vertical="center" wrapText="1"/>
    </xf>
    <xf numFmtId="43" fontId="10" fillId="0" borderId="1" xfId="6" applyFont="1" applyBorder="1" applyAlignment="1">
      <alignment horizontal="right" vertical="center" wrapText="1"/>
    </xf>
  </cellXfs>
  <cellStyles count="9">
    <cellStyle name="Hipervínculo" xfId="1" builtinId="8"/>
    <cellStyle name="Millares" xfId="6" builtinId="3"/>
    <cellStyle name="Millares 2" xfId="8"/>
    <cellStyle name="Normal" xfId="0" builtinId="0"/>
    <cellStyle name="Normal 2" xfId="3"/>
    <cellStyle name="Normal 2 2" xfId="4"/>
    <cellStyle name="Normal 2 3" xfId="7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.contreras/Downloads/0346_NDF_MLEO_000_250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de Disciplina Financiera"/>
      <sheetName val="NDF-04"/>
      <sheetName val="NDF-05"/>
      <sheetName val="NDF-06"/>
    </sheetNames>
    <sheetDataSet>
      <sheetData sheetId="0">
        <row r="1">
          <cell r="D1">
            <v>2025</v>
          </cell>
        </row>
        <row r="2">
          <cell r="D2" t="str">
            <v>Trimestral</v>
          </cell>
        </row>
        <row r="3">
          <cell r="D3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showGridLines="0" workbookViewId="0">
      <selection activeCell="C23" sqref="C23"/>
    </sheetView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5" t="s">
        <v>135</v>
      </c>
      <c r="B1" s="16"/>
      <c r="C1" s="17" t="s">
        <v>0</v>
      </c>
      <c r="D1" s="18">
        <v>2025</v>
      </c>
    </row>
    <row r="2" spans="1:4" x14ac:dyDescent="0.2">
      <c r="A2" s="19" t="s">
        <v>1</v>
      </c>
      <c r="B2" s="20"/>
      <c r="C2" s="21" t="s">
        <v>2</v>
      </c>
      <c r="D2" s="22" t="s">
        <v>3</v>
      </c>
    </row>
    <row r="3" spans="1:4" x14ac:dyDescent="0.2">
      <c r="A3" s="19" t="s">
        <v>178</v>
      </c>
      <c r="B3" s="20"/>
      <c r="C3" s="21" t="s">
        <v>4</v>
      </c>
      <c r="D3" s="23">
        <v>2</v>
      </c>
    </row>
    <row r="4" spans="1:4" x14ac:dyDescent="0.2">
      <c r="A4" s="72" t="s">
        <v>5</v>
      </c>
      <c r="B4" s="73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0.8" thickBot="1" x14ac:dyDescent="0.25">
      <c r="A15" s="33"/>
      <c r="B15" s="34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activeCell="C4" sqref="C4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6" width="16.85546875" style="1" bestFit="1" customWidth="1"/>
    <col min="7" max="16384" width="12" style="1"/>
  </cols>
  <sheetData>
    <row r="1" spans="1:6" x14ac:dyDescent="0.2">
      <c r="B1" s="74" t="str">
        <f>'Notas de Disciplina Financiera'!A1</f>
        <v>Municipio de León</v>
      </c>
      <c r="C1" s="74"/>
      <c r="D1" s="74"/>
      <c r="E1" s="36" t="s">
        <v>0</v>
      </c>
      <c r="F1" s="37">
        <f>'[1]Notas de Disciplina Financiera'!D1</f>
        <v>2025</v>
      </c>
    </row>
    <row r="2" spans="1:6" x14ac:dyDescent="0.2">
      <c r="B2" s="74" t="s">
        <v>1</v>
      </c>
      <c r="C2" s="74"/>
      <c r="D2" s="74"/>
      <c r="E2" s="36" t="s">
        <v>2</v>
      </c>
      <c r="F2" s="37" t="str">
        <f>'[1]Notas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36" t="s">
        <v>4</v>
      </c>
      <c r="F3" s="37">
        <f>'[1]Notas de Disciplina Financiera'!D3</f>
        <v>2</v>
      </c>
    </row>
    <row r="5" spans="1:6" x14ac:dyDescent="0.2">
      <c r="B5" s="39"/>
      <c r="C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x14ac:dyDescent="0.2">
      <c r="A9" s="38"/>
    </row>
    <row r="12" spans="1:6" ht="14.4" x14ac:dyDescent="0.2">
      <c r="C12" s="157" t="s">
        <v>223</v>
      </c>
      <c r="D12" s="156"/>
      <c r="E12" s="156"/>
      <c r="F12" s="155"/>
    </row>
    <row r="13" spans="1:6" ht="14.4" x14ac:dyDescent="0.2">
      <c r="C13" s="154" t="s">
        <v>222</v>
      </c>
      <c r="D13" s="153"/>
      <c r="E13" s="153"/>
      <c r="F13" s="152"/>
    </row>
    <row r="14" spans="1:6" ht="14.4" x14ac:dyDescent="0.2">
      <c r="C14" s="151" t="s">
        <v>221</v>
      </c>
      <c r="D14" s="150"/>
      <c r="E14" s="150"/>
      <c r="F14" s="149"/>
    </row>
    <row r="15" spans="1:6" ht="14.4" x14ac:dyDescent="0.2">
      <c r="C15" s="151" t="s">
        <v>220</v>
      </c>
      <c r="D15" s="150"/>
      <c r="E15" s="150"/>
      <c r="F15" s="149"/>
    </row>
    <row r="16" spans="1:6" ht="14.4" x14ac:dyDescent="0.2">
      <c r="C16" s="148" t="s">
        <v>28</v>
      </c>
      <c r="D16" s="147"/>
      <c r="E16" s="147"/>
      <c r="F16" s="146"/>
    </row>
    <row r="17" spans="3:6" ht="28.8" x14ac:dyDescent="0.2">
      <c r="C17" s="126" t="s">
        <v>30</v>
      </c>
      <c r="D17" s="145" t="s">
        <v>219</v>
      </c>
      <c r="E17" s="145" t="s">
        <v>118</v>
      </c>
      <c r="F17" s="145" t="s">
        <v>192</v>
      </c>
    </row>
    <row r="18" spans="3:6" ht="14.4" x14ac:dyDescent="0.3">
      <c r="C18" s="138" t="s">
        <v>218</v>
      </c>
      <c r="D18" s="114">
        <v>9022961621.5499992</v>
      </c>
      <c r="E18" s="114">
        <v>5438956349.71</v>
      </c>
      <c r="F18" s="114">
        <v>5441612157.0600004</v>
      </c>
    </row>
    <row r="19" spans="3:6" ht="12" x14ac:dyDescent="0.25">
      <c r="C19" s="120" t="s">
        <v>217</v>
      </c>
      <c r="D19" s="118">
        <v>6798346296.4399996</v>
      </c>
      <c r="E19" s="118">
        <v>4346832815.8600006</v>
      </c>
      <c r="F19" s="118">
        <v>4349488623.210001</v>
      </c>
    </row>
    <row r="20" spans="3:6" ht="12" x14ac:dyDescent="0.25">
      <c r="C20" s="120" t="s">
        <v>191</v>
      </c>
      <c r="D20" s="118">
        <v>2243235669.8000002</v>
      </c>
      <c r="E20" s="118">
        <v>1163263680.78</v>
      </c>
      <c r="F20" s="118">
        <v>1163263680.78</v>
      </c>
    </row>
    <row r="21" spans="3:6" ht="12" x14ac:dyDescent="0.25">
      <c r="C21" s="120" t="s">
        <v>216</v>
      </c>
      <c r="D21" s="118">
        <v>-18620344.689999998</v>
      </c>
      <c r="E21" s="118">
        <v>-71140146.930000007</v>
      </c>
      <c r="F21" s="118">
        <v>-71140146.930000007</v>
      </c>
    </row>
    <row r="22" spans="3:6" ht="12" x14ac:dyDescent="0.25">
      <c r="C22" s="143"/>
      <c r="D22" s="116"/>
      <c r="E22" s="116"/>
      <c r="F22" s="116"/>
    </row>
    <row r="23" spans="3:6" ht="14.4" x14ac:dyDescent="0.3">
      <c r="C23" s="138" t="s">
        <v>215</v>
      </c>
      <c r="D23" s="114">
        <v>9022961621.6800003</v>
      </c>
      <c r="E23" s="114">
        <v>3228103720.5500002</v>
      </c>
      <c r="F23" s="114">
        <v>3051540924.0200009</v>
      </c>
    </row>
    <row r="24" spans="3:6" ht="12" x14ac:dyDescent="0.25">
      <c r="C24" s="120" t="s">
        <v>197</v>
      </c>
      <c r="D24" s="118">
        <v>6923307676.4899998</v>
      </c>
      <c r="E24" s="118">
        <v>2681555532.1500001</v>
      </c>
      <c r="F24" s="118">
        <v>2593771823.3100009</v>
      </c>
    </row>
    <row r="25" spans="3:6" ht="12" x14ac:dyDescent="0.25">
      <c r="C25" s="120" t="s">
        <v>214</v>
      </c>
      <c r="D25" s="118">
        <v>2099653945.1900005</v>
      </c>
      <c r="E25" s="118">
        <v>546548188.39999986</v>
      </c>
      <c r="F25" s="118">
        <v>457769100.70999992</v>
      </c>
    </row>
    <row r="26" spans="3:6" ht="12" x14ac:dyDescent="0.25">
      <c r="C26" s="143"/>
      <c r="D26" s="116"/>
      <c r="E26" s="116"/>
      <c r="F26" s="116"/>
    </row>
    <row r="27" spans="3:6" ht="14.4" x14ac:dyDescent="0.3">
      <c r="C27" s="138" t="s">
        <v>213</v>
      </c>
      <c r="D27" s="144">
        <v>0</v>
      </c>
      <c r="E27" s="114">
        <v>1165942060.3499994</v>
      </c>
      <c r="F27" s="114">
        <v>1150747575.8499997</v>
      </c>
    </row>
    <row r="28" spans="3:6" ht="14.4" x14ac:dyDescent="0.3">
      <c r="C28" s="120" t="s">
        <v>196</v>
      </c>
      <c r="D28" s="119">
        <v>0</v>
      </c>
      <c r="E28" s="134">
        <v>870099579.1499995</v>
      </c>
      <c r="F28" s="134">
        <v>854905094.64999962</v>
      </c>
    </row>
    <row r="29" spans="3:6" ht="14.4" x14ac:dyDescent="0.3">
      <c r="C29" s="120" t="s">
        <v>186</v>
      </c>
      <c r="D29" s="119">
        <v>0</v>
      </c>
      <c r="E29" s="134">
        <v>295842481.19999999</v>
      </c>
      <c r="F29" s="134">
        <v>295842481.19999999</v>
      </c>
    </row>
    <row r="30" spans="3:6" ht="12" x14ac:dyDescent="0.25">
      <c r="C30" s="143"/>
      <c r="D30" s="116"/>
      <c r="E30" s="116"/>
      <c r="F30" s="116"/>
    </row>
    <row r="31" spans="3:6" ht="14.4" x14ac:dyDescent="0.3">
      <c r="C31" s="138" t="s">
        <v>212</v>
      </c>
      <c r="D31" s="114">
        <v>-0.13000106811523438</v>
      </c>
      <c r="E31" s="114">
        <v>3376794689.5099993</v>
      </c>
      <c r="F31" s="114">
        <v>3540818808.8899994</v>
      </c>
    </row>
    <row r="32" spans="3:6" ht="14.4" x14ac:dyDescent="0.25">
      <c r="C32" s="138"/>
      <c r="D32" s="116"/>
      <c r="E32" s="116"/>
      <c r="F32" s="116"/>
    </row>
    <row r="33" spans="3:6" ht="14.4" x14ac:dyDescent="0.3">
      <c r="C33" s="138" t="s">
        <v>211</v>
      </c>
      <c r="D33" s="114">
        <v>18620344.55999893</v>
      </c>
      <c r="E33" s="114">
        <v>3447934836.4399991</v>
      </c>
      <c r="F33" s="114">
        <v>3611958955.8199992</v>
      </c>
    </row>
    <row r="34" spans="3:6" ht="14.4" x14ac:dyDescent="0.3">
      <c r="C34" s="138"/>
      <c r="D34" s="142"/>
      <c r="E34" s="142"/>
      <c r="F34" s="142"/>
    </row>
    <row r="35" spans="3:6" ht="28.8" x14ac:dyDescent="0.3">
      <c r="C35" s="115" t="s">
        <v>210</v>
      </c>
      <c r="D35" s="114">
        <v>18620344.55999893</v>
      </c>
      <c r="E35" s="114">
        <v>2281992776.0899997</v>
      </c>
      <c r="F35" s="114">
        <v>2461211379.9699993</v>
      </c>
    </row>
    <row r="36" spans="3:6" ht="14.4" x14ac:dyDescent="0.25">
      <c r="C36" s="141"/>
      <c r="D36" s="140"/>
      <c r="E36" s="140"/>
      <c r="F36" s="140"/>
    </row>
    <row r="37" spans="3:6" ht="12" x14ac:dyDescent="0.25">
      <c r="C37" s="139"/>
      <c r="D37" s="127"/>
      <c r="E37" s="127"/>
      <c r="F37" s="127"/>
    </row>
    <row r="38" spans="3:6" ht="14.4" x14ac:dyDescent="0.2">
      <c r="C38" s="126" t="s">
        <v>117</v>
      </c>
      <c r="D38" s="125" t="s">
        <v>209</v>
      </c>
      <c r="E38" s="125" t="s">
        <v>118</v>
      </c>
      <c r="F38" s="125" t="s">
        <v>119</v>
      </c>
    </row>
    <row r="39" spans="3:6" ht="14.4" x14ac:dyDescent="0.2">
      <c r="C39" s="138" t="s">
        <v>208</v>
      </c>
      <c r="D39" s="130">
        <v>141449316.60999998</v>
      </c>
      <c r="E39" s="130">
        <v>69481924.850000009</v>
      </c>
      <c r="F39" s="130">
        <v>69481924.850000009</v>
      </c>
    </row>
    <row r="40" spans="3:6" ht="12" x14ac:dyDescent="0.2">
      <c r="C40" s="120" t="s">
        <v>207</v>
      </c>
      <c r="D40" s="134">
        <v>0</v>
      </c>
      <c r="E40" s="134">
        <v>0</v>
      </c>
      <c r="F40" s="134">
        <v>0</v>
      </c>
    </row>
    <row r="41" spans="3:6" ht="12" x14ac:dyDescent="0.2">
      <c r="C41" s="120" t="s">
        <v>206</v>
      </c>
      <c r="D41" s="134">
        <v>141449316.60999998</v>
      </c>
      <c r="E41" s="134">
        <v>69481924.850000009</v>
      </c>
      <c r="F41" s="134">
        <v>69481924.850000009</v>
      </c>
    </row>
    <row r="42" spans="3:6" ht="12" x14ac:dyDescent="0.2">
      <c r="C42" s="117"/>
      <c r="D42" s="133"/>
      <c r="E42" s="133"/>
      <c r="F42" s="133"/>
    </row>
    <row r="43" spans="3:6" ht="14.4" x14ac:dyDescent="0.2">
      <c r="C43" s="138" t="s">
        <v>205</v>
      </c>
      <c r="D43" s="130">
        <v>160069661.16999891</v>
      </c>
      <c r="E43" s="130">
        <v>2351474700.9399996</v>
      </c>
      <c r="F43" s="130">
        <v>2530693304.8199992</v>
      </c>
    </row>
    <row r="44" spans="3:6" ht="12" x14ac:dyDescent="0.2">
      <c r="C44" s="113"/>
      <c r="D44" s="129"/>
      <c r="E44" s="129"/>
      <c r="F44" s="129"/>
    </row>
    <row r="45" spans="3:6" ht="12" x14ac:dyDescent="0.25">
      <c r="C45" s="139"/>
      <c r="D45" s="127"/>
      <c r="E45" s="127"/>
      <c r="F45" s="127"/>
    </row>
    <row r="46" spans="3:6" ht="28.8" x14ac:dyDescent="0.2">
      <c r="C46" s="126" t="s">
        <v>117</v>
      </c>
      <c r="D46" s="125" t="s">
        <v>193</v>
      </c>
      <c r="E46" s="125" t="s">
        <v>118</v>
      </c>
      <c r="F46" s="125" t="s">
        <v>192</v>
      </c>
    </row>
    <row r="47" spans="3:6" ht="14.4" x14ac:dyDescent="0.2">
      <c r="C47" s="138" t="s">
        <v>204</v>
      </c>
      <c r="D47" s="130">
        <v>124961379.87</v>
      </c>
      <c r="E47" s="130">
        <v>0</v>
      </c>
      <c r="F47" s="130">
        <v>0</v>
      </c>
    </row>
    <row r="48" spans="3:6" ht="12" x14ac:dyDescent="0.2">
      <c r="C48" s="120" t="s">
        <v>199</v>
      </c>
      <c r="D48" s="134">
        <v>124961379.87</v>
      </c>
      <c r="E48" s="134">
        <v>0</v>
      </c>
      <c r="F48" s="134">
        <v>0</v>
      </c>
    </row>
    <row r="49" spans="3:6" ht="12" x14ac:dyDescent="0.2">
      <c r="C49" s="120" t="s">
        <v>189</v>
      </c>
      <c r="D49" s="134">
        <v>0</v>
      </c>
      <c r="E49" s="134">
        <v>0</v>
      </c>
      <c r="F49" s="134">
        <v>0</v>
      </c>
    </row>
    <row r="50" spans="3:6" ht="14.4" x14ac:dyDescent="0.2">
      <c r="C50" s="138" t="s">
        <v>203</v>
      </c>
      <c r="D50" s="130">
        <v>143581724.56</v>
      </c>
      <c r="E50" s="130">
        <v>71140146.930000007</v>
      </c>
      <c r="F50" s="130">
        <v>71140146.930000007</v>
      </c>
    </row>
    <row r="51" spans="3:6" ht="12" x14ac:dyDescent="0.2">
      <c r="C51" s="120" t="s">
        <v>198</v>
      </c>
      <c r="D51" s="134">
        <v>0</v>
      </c>
      <c r="E51" s="134">
        <v>0</v>
      </c>
      <c r="F51" s="134">
        <v>0</v>
      </c>
    </row>
    <row r="52" spans="3:6" ht="12" x14ac:dyDescent="0.2">
      <c r="C52" s="120" t="s">
        <v>188</v>
      </c>
      <c r="D52" s="134">
        <v>143581724.56</v>
      </c>
      <c r="E52" s="134">
        <v>71140146.930000007</v>
      </c>
      <c r="F52" s="134">
        <v>71140146.930000007</v>
      </c>
    </row>
    <row r="53" spans="3:6" ht="12" x14ac:dyDescent="0.2">
      <c r="C53" s="117"/>
      <c r="D53" s="133"/>
      <c r="E53" s="133"/>
      <c r="F53" s="133"/>
    </row>
    <row r="54" spans="3:6" ht="14.4" x14ac:dyDescent="0.2">
      <c r="C54" s="138" t="s">
        <v>202</v>
      </c>
      <c r="D54" s="130">
        <v>-18620344.689999998</v>
      </c>
      <c r="E54" s="130">
        <v>-71140146.930000007</v>
      </c>
      <c r="F54" s="130">
        <v>-71140146.930000007</v>
      </c>
    </row>
    <row r="55" spans="3:6" ht="14.4" x14ac:dyDescent="0.2">
      <c r="C55" s="137"/>
      <c r="D55" s="129"/>
      <c r="E55" s="129"/>
      <c r="F55" s="129"/>
    </row>
    <row r="56" spans="3:6" ht="12" x14ac:dyDescent="0.25">
      <c r="C56" s="128"/>
      <c r="D56" s="127"/>
      <c r="E56" s="127"/>
      <c r="F56" s="127"/>
    </row>
    <row r="57" spans="3:6" ht="28.8" x14ac:dyDescent="0.2">
      <c r="C57" s="126" t="s">
        <v>117</v>
      </c>
      <c r="D57" s="125" t="s">
        <v>193</v>
      </c>
      <c r="E57" s="125" t="s">
        <v>118</v>
      </c>
      <c r="F57" s="125" t="s">
        <v>192</v>
      </c>
    </row>
    <row r="58" spans="3:6" ht="12" x14ac:dyDescent="0.2">
      <c r="C58" s="124" t="s">
        <v>201</v>
      </c>
      <c r="D58" s="136">
        <v>6798346296.4399996</v>
      </c>
      <c r="E58" s="136">
        <v>4346832815.8600006</v>
      </c>
      <c r="F58" s="136">
        <v>4349488623.210001</v>
      </c>
    </row>
    <row r="59" spans="3:6" ht="28.8" x14ac:dyDescent="0.2">
      <c r="C59" s="122" t="s">
        <v>200</v>
      </c>
      <c r="D59" s="130">
        <v>124961379.87</v>
      </c>
      <c r="E59" s="130">
        <v>0</v>
      </c>
      <c r="F59" s="130">
        <v>0</v>
      </c>
    </row>
    <row r="60" spans="3:6" ht="12" x14ac:dyDescent="0.2">
      <c r="C60" s="121" t="s">
        <v>199</v>
      </c>
      <c r="D60" s="134">
        <v>124961379.87</v>
      </c>
      <c r="E60" s="134">
        <v>0</v>
      </c>
      <c r="F60" s="134">
        <v>0</v>
      </c>
    </row>
    <row r="61" spans="3:6" ht="12" x14ac:dyDescent="0.2">
      <c r="C61" s="121" t="s">
        <v>198</v>
      </c>
      <c r="D61" s="134">
        <v>0</v>
      </c>
      <c r="E61" s="134">
        <v>0</v>
      </c>
      <c r="F61" s="134">
        <v>0</v>
      </c>
    </row>
    <row r="62" spans="3:6" ht="12" x14ac:dyDescent="0.2">
      <c r="C62" s="117"/>
      <c r="D62" s="133"/>
      <c r="E62" s="133"/>
      <c r="F62" s="133"/>
    </row>
    <row r="63" spans="3:6" ht="12" x14ac:dyDescent="0.2">
      <c r="C63" s="120" t="s">
        <v>197</v>
      </c>
      <c r="D63" s="134">
        <v>6923307676.4899998</v>
      </c>
      <c r="E63" s="134">
        <v>2681555532.1500001</v>
      </c>
      <c r="F63" s="134">
        <v>2593771823.3100009</v>
      </c>
    </row>
    <row r="64" spans="3:6" ht="12" x14ac:dyDescent="0.2">
      <c r="C64" s="117"/>
      <c r="D64" s="133"/>
      <c r="E64" s="133"/>
      <c r="F64" s="133"/>
    </row>
    <row r="65" spans="3:6" ht="14.4" x14ac:dyDescent="0.2">
      <c r="C65" s="120" t="s">
        <v>196</v>
      </c>
      <c r="D65" s="135">
        <v>0</v>
      </c>
      <c r="E65" s="134">
        <v>870099579.1499995</v>
      </c>
      <c r="F65" s="134">
        <v>854905094.64999962</v>
      </c>
    </row>
    <row r="66" spans="3:6" ht="12" x14ac:dyDescent="0.2">
      <c r="C66" s="117"/>
      <c r="D66" s="133"/>
      <c r="E66" s="133"/>
      <c r="F66" s="133"/>
    </row>
    <row r="67" spans="3:6" ht="28.8" x14ac:dyDescent="0.2">
      <c r="C67" s="115" t="s">
        <v>195</v>
      </c>
      <c r="D67" s="130">
        <v>-0.18000030517578125</v>
      </c>
      <c r="E67" s="130">
        <v>2535376862.8600001</v>
      </c>
      <c r="F67" s="130">
        <v>2610621894.5499997</v>
      </c>
    </row>
    <row r="68" spans="3:6" ht="14.4" x14ac:dyDescent="0.2">
      <c r="C68" s="132"/>
      <c r="D68" s="131"/>
      <c r="E68" s="131"/>
      <c r="F68" s="131"/>
    </row>
    <row r="69" spans="3:6" ht="28.8" x14ac:dyDescent="0.2">
      <c r="C69" s="115" t="s">
        <v>194</v>
      </c>
      <c r="D69" s="130">
        <v>-124961380.05000031</v>
      </c>
      <c r="E69" s="130">
        <v>2535376862.8600001</v>
      </c>
      <c r="F69" s="130">
        <v>2610621894.5499997</v>
      </c>
    </row>
    <row r="70" spans="3:6" ht="12" x14ac:dyDescent="0.2">
      <c r="C70" s="113"/>
      <c r="D70" s="129"/>
      <c r="E70" s="129"/>
      <c r="F70" s="129"/>
    </row>
    <row r="71" spans="3:6" ht="12" x14ac:dyDescent="0.25">
      <c r="C71" s="128"/>
      <c r="D71" s="127"/>
      <c r="E71" s="127"/>
      <c r="F71" s="127"/>
    </row>
    <row r="72" spans="3:6" ht="28.8" x14ac:dyDescent="0.2">
      <c r="C72" s="126" t="s">
        <v>117</v>
      </c>
      <c r="D72" s="125" t="s">
        <v>193</v>
      </c>
      <c r="E72" s="125" t="s">
        <v>118</v>
      </c>
      <c r="F72" s="125" t="s">
        <v>192</v>
      </c>
    </row>
    <row r="73" spans="3:6" ht="12" x14ac:dyDescent="0.25">
      <c r="C73" s="124" t="s">
        <v>191</v>
      </c>
      <c r="D73" s="123">
        <v>2243235669.8000002</v>
      </c>
      <c r="E73" s="123">
        <v>1163263680.78</v>
      </c>
      <c r="F73" s="123">
        <v>1163263680.78</v>
      </c>
    </row>
    <row r="74" spans="3:6" ht="28.8" x14ac:dyDescent="0.3">
      <c r="C74" s="122" t="s">
        <v>190</v>
      </c>
      <c r="D74" s="114">
        <v>-143581724.56</v>
      </c>
      <c r="E74" s="114">
        <v>-71140146.930000007</v>
      </c>
      <c r="F74" s="114">
        <v>-71140146.930000007</v>
      </c>
    </row>
    <row r="75" spans="3:6" ht="12" x14ac:dyDescent="0.25">
      <c r="C75" s="121" t="s">
        <v>189</v>
      </c>
      <c r="D75" s="118">
        <v>0</v>
      </c>
      <c r="E75" s="118">
        <v>0</v>
      </c>
      <c r="F75" s="118">
        <v>0</v>
      </c>
    </row>
    <row r="76" spans="3:6" ht="12" x14ac:dyDescent="0.25">
      <c r="C76" s="121" t="s">
        <v>188</v>
      </c>
      <c r="D76" s="118">
        <v>143581724.56</v>
      </c>
      <c r="E76" s="118">
        <v>71140146.930000007</v>
      </c>
      <c r="F76" s="118">
        <v>71140146.930000007</v>
      </c>
    </row>
    <row r="77" spans="3:6" ht="12" x14ac:dyDescent="0.25">
      <c r="C77" s="117"/>
      <c r="D77" s="116"/>
      <c r="E77" s="116"/>
      <c r="F77" s="116"/>
    </row>
    <row r="78" spans="3:6" ht="12" x14ac:dyDescent="0.25">
      <c r="C78" s="120" t="s">
        <v>187</v>
      </c>
      <c r="D78" s="118">
        <v>2099653945.1900005</v>
      </c>
      <c r="E78" s="118">
        <v>546548188.39999986</v>
      </c>
      <c r="F78" s="118">
        <v>457769100.70999992</v>
      </c>
    </row>
    <row r="79" spans="3:6" ht="12" x14ac:dyDescent="0.25">
      <c r="C79" s="117"/>
      <c r="D79" s="116"/>
      <c r="E79" s="116"/>
      <c r="F79" s="116"/>
    </row>
    <row r="80" spans="3:6" ht="14.4" x14ac:dyDescent="0.3">
      <c r="C80" s="120" t="s">
        <v>186</v>
      </c>
      <c r="D80" s="119">
        <v>0</v>
      </c>
      <c r="E80" s="118">
        <v>295842481.19999999</v>
      </c>
      <c r="F80" s="118">
        <v>295842481.19999999</v>
      </c>
    </row>
    <row r="81" spans="3:6" ht="12" x14ac:dyDescent="0.25">
      <c r="C81" s="117"/>
      <c r="D81" s="116"/>
      <c r="E81" s="116"/>
      <c r="F81" s="116"/>
    </row>
    <row r="82" spans="3:6" ht="28.8" x14ac:dyDescent="0.3">
      <c r="C82" s="115" t="s">
        <v>185</v>
      </c>
      <c r="D82" s="114">
        <v>4.9999713897705078E-2</v>
      </c>
      <c r="E82" s="114">
        <v>841417826.6500001</v>
      </c>
      <c r="F82" s="114">
        <v>930196914.33999991</v>
      </c>
    </row>
    <row r="83" spans="3:6" ht="12" x14ac:dyDescent="0.25">
      <c r="C83" s="117"/>
      <c r="D83" s="116"/>
      <c r="E83" s="116"/>
      <c r="F83" s="116"/>
    </row>
    <row r="84" spans="3:6" ht="28.8" x14ac:dyDescent="0.3">
      <c r="C84" s="115" t="s">
        <v>184</v>
      </c>
      <c r="D84" s="114">
        <v>143581724.60999972</v>
      </c>
      <c r="E84" s="114">
        <v>912557973.58000016</v>
      </c>
      <c r="F84" s="114">
        <v>1001337061.27</v>
      </c>
    </row>
    <row r="85" spans="3:6" ht="12" x14ac:dyDescent="0.25">
      <c r="C85" s="113"/>
      <c r="D85" s="112"/>
      <c r="E85" s="112"/>
      <c r="F85" s="112"/>
    </row>
    <row r="90" spans="3:6" x14ac:dyDescent="0.2">
      <c r="C90" s="53" t="s">
        <v>23</v>
      </c>
    </row>
    <row r="91" spans="3:6" x14ac:dyDescent="0.2">
      <c r="C91" s="111" t="s">
        <v>24</v>
      </c>
    </row>
  </sheetData>
  <mergeCells count="4">
    <mergeCell ref="B1:D1"/>
    <mergeCell ref="B2:D2"/>
    <mergeCell ref="B3:D3"/>
    <mergeCell ref="C12:F12"/>
  </mergeCells>
  <hyperlinks>
    <hyperlink ref="C90" location="'NDF-01 (I)'!B63" display="Favor de ver el instructivo de esta nota (NDF-01):"/>
  </hyperlinks>
  <pageMargins left="0.7" right="0.7" top="0.75" bottom="0.75" header="0.3" footer="0.3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2"/>
  <sheetViews>
    <sheetView showGridLines="0" zoomScaleNormal="100" workbookViewId="0">
      <selection activeCell="B4" sqref="B4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.140625" style="1" bestFit="1" customWidth="1"/>
    <col min="4" max="4" width="15.85546875" style="1" bestFit="1" customWidth="1"/>
    <col min="5" max="5" width="16.28515625" style="1" customWidth="1"/>
    <col min="6" max="6" width="15" style="1" customWidth="1"/>
    <col min="7" max="7" width="14.7109375" style="1" customWidth="1"/>
    <col min="8" max="8" width="15.85546875" style="1" bestFit="1" customWidth="1"/>
    <col min="9" max="9" width="18.140625" style="1" bestFit="1" customWidth="1"/>
    <col min="10" max="11" width="12" style="1"/>
    <col min="12" max="13" width="13.42578125" style="1" bestFit="1" customWidth="1"/>
    <col min="14" max="16384" width="12" style="1"/>
  </cols>
  <sheetData>
    <row r="1" spans="1:13" x14ac:dyDescent="0.2">
      <c r="B1" s="74" t="str">
        <f>'Notas de Disciplina Financiera'!A1</f>
        <v>Municipio de León</v>
      </c>
      <c r="C1" s="74"/>
      <c r="D1" s="74"/>
      <c r="E1" s="36" t="s">
        <v>0</v>
      </c>
      <c r="F1" s="37">
        <f>'[1]Notas de Disciplina Financiera'!D1</f>
        <v>2025</v>
      </c>
    </row>
    <row r="2" spans="1:13" x14ac:dyDescent="0.2">
      <c r="B2" s="74" t="s">
        <v>1</v>
      </c>
      <c r="C2" s="74"/>
      <c r="D2" s="74"/>
      <c r="E2" s="36" t="s">
        <v>2</v>
      </c>
      <c r="F2" s="37" t="str">
        <f>'[1]Notas de Disciplina Financiera'!D2</f>
        <v>Trimestral</v>
      </c>
    </row>
    <row r="3" spans="1:13" x14ac:dyDescent="0.2">
      <c r="B3" s="74" t="str">
        <f>'Notas de Disciplina Financiera'!A3</f>
        <v>Correspondiente del 01 de Enero al 30 de Junio de 2025</v>
      </c>
      <c r="C3" s="74"/>
      <c r="D3" s="74"/>
      <c r="E3" s="36" t="s">
        <v>4</v>
      </c>
      <c r="F3" s="37">
        <f>'[1]Notas de Disciplina Financiera'!D3</f>
        <v>2</v>
      </c>
    </row>
    <row r="4" spans="1:13" ht="7.05" customHeight="1" x14ac:dyDescent="0.2"/>
    <row r="5" spans="1:13" x14ac:dyDescent="0.2">
      <c r="B5" s="39" t="s">
        <v>25</v>
      </c>
    </row>
    <row r="6" spans="1:13" x14ac:dyDescent="0.2">
      <c r="B6" s="80" t="str">
        <f>B1</f>
        <v>Municipio de León</v>
      </c>
      <c r="C6" s="80"/>
      <c r="D6" s="80"/>
      <c r="E6" s="80"/>
      <c r="F6" s="80"/>
      <c r="G6" s="80"/>
      <c r="H6" s="80"/>
      <c r="I6" s="80"/>
    </row>
    <row r="7" spans="1:13" x14ac:dyDescent="0.2">
      <c r="B7" s="75" t="s">
        <v>26</v>
      </c>
      <c r="C7" s="75"/>
      <c r="D7" s="75"/>
      <c r="E7" s="75"/>
      <c r="F7" s="75"/>
      <c r="G7" s="75"/>
      <c r="H7" s="75"/>
      <c r="I7" s="75"/>
    </row>
    <row r="8" spans="1:13" x14ac:dyDescent="0.2">
      <c r="B8" s="75" t="s">
        <v>27</v>
      </c>
      <c r="C8" s="75"/>
      <c r="D8" s="75"/>
      <c r="E8" s="75"/>
      <c r="F8" s="75"/>
      <c r="G8" s="75"/>
      <c r="H8" s="75"/>
      <c r="I8" s="75"/>
    </row>
    <row r="9" spans="1:13" x14ac:dyDescent="0.2">
      <c r="B9" s="75" t="str">
        <f>B3</f>
        <v>Correspondiente del 01 de Enero al 30 de Junio de 2025</v>
      </c>
      <c r="C9" s="75"/>
      <c r="D9" s="75"/>
      <c r="E9" s="75"/>
      <c r="F9" s="75"/>
      <c r="G9" s="75"/>
      <c r="H9" s="75"/>
      <c r="I9" s="75"/>
    </row>
    <row r="10" spans="1:13" x14ac:dyDescent="0.2">
      <c r="B10" s="76" t="s">
        <v>28</v>
      </c>
      <c r="C10" s="76"/>
      <c r="D10" s="76"/>
      <c r="E10" s="76"/>
      <c r="F10" s="76"/>
      <c r="G10" s="76"/>
      <c r="H10" s="76"/>
      <c r="I10" s="76"/>
    </row>
    <row r="11" spans="1:13" x14ac:dyDescent="0.2">
      <c r="B11" s="5"/>
      <c r="C11" s="5"/>
      <c r="D11" s="77" t="s">
        <v>29</v>
      </c>
      <c r="E11" s="78"/>
      <c r="F11" s="78"/>
      <c r="G11" s="78"/>
      <c r="H11" s="79"/>
      <c r="I11" s="5"/>
    </row>
    <row r="12" spans="1:13" ht="56.25" customHeight="1" x14ac:dyDescent="0.2">
      <c r="B12" s="4" t="s">
        <v>30</v>
      </c>
      <c r="C12" s="4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4" t="s">
        <v>37</v>
      </c>
    </row>
    <row r="13" spans="1:13" x14ac:dyDescent="0.2">
      <c r="A13" s="38"/>
      <c r="B13" s="9" t="s">
        <v>38</v>
      </c>
      <c r="C13" s="163">
        <f>C14+C22+C32+C42+C52+C62+C66+C74+C78</f>
        <v>6923307676.4899998</v>
      </c>
      <c r="D13" s="163">
        <f>D14+D22+D32+D42+D52+D62+D66+D74+D78</f>
        <v>2259612138.0004001</v>
      </c>
      <c r="E13" s="163">
        <f>E14+E22+E32+E42+E52+E62+E66+E74+E78</f>
        <v>-204409894.95000011</v>
      </c>
      <c r="F13" s="163">
        <f>F14+F22+F32+F42+F52+F62+F66+F74+F78</f>
        <v>7001773257.6100006</v>
      </c>
      <c r="G13" s="163">
        <f>G14+G22+G32+G42+G52+G62+G66+G74+G78</f>
        <v>-76019015.780399382</v>
      </c>
      <c r="H13" s="163">
        <f>H14+H22+H32+H42+H52+H62+H66+H74+H78</f>
        <v>8980956484.8800011</v>
      </c>
      <c r="I13" s="163">
        <f>I14+I22+I32+I42+I52+I62+I66+I74+I78</f>
        <v>15904264161.370001</v>
      </c>
    </row>
    <row r="14" spans="1:13" x14ac:dyDescent="0.2">
      <c r="B14" s="13" t="s">
        <v>39</v>
      </c>
      <c r="C14" s="163">
        <f>SUM(C15:C21)</f>
        <v>3514314094.0199995</v>
      </c>
      <c r="D14" s="163">
        <f>SUM(D15:D21)</f>
        <v>0</v>
      </c>
      <c r="E14" s="163">
        <f>SUM(E15:E21)</f>
        <v>0</v>
      </c>
      <c r="F14" s="163">
        <f>SUM(F15:F21)</f>
        <v>3156269181.8500009</v>
      </c>
      <c r="G14" s="163">
        <f>SUM(G15:G21)</f>
        <v>-51094933.220000006</v>
      </c>
      <c r="H14" s="163">
        <f>SUM(H15:H21)</f>
        <v>3105174248.6300006</v>
      </c>
      <c r="I14" s="163">
        <f>SUM(I15:I21)</f>
        <v>6619488342.6500006</v>
      </c>
    </row>
    <row r="15" spans="1:13" x14ac:dyDescent="0.2">
      <c r="B15" s="12" t="s">
        <v>40</v>
      </c>
      <c r="C15" s="162">
        <v>1588578467.9999998</v>
      </c>
      <c r="D15" s="162">
        <v>0</v>
      </c>
      <c r="E15" s="162">
        <v>0</v>
      </c>
      <c r="F15" s="162">
        <v>1508447179.5500002</v>
      </c>
      <c r="G15" s="162">
        <v>-51094933.220000006</v>
      </c>
      <c r="H15" s="162">
        <f>SUM(D15:G15)</f>
        <v>1457352246.3300002</v>
      </c>
      <c r="I15" s="162">
        <f>C15+H15</f>
        <v>3045930714.3299999</v>
      </c>
      <c r="L15" s="159"/>
      <c r="M15" s="159"/>
    </row>
    <row r="16" spans="1:13" x14ac:dyDescent="0.2">
      <c r="B16" s="12" t="s">
        <v>41</v>
      </c>
      <c r="C16" s="162">
        <v>25000000</v>
      </c>
      <c r="D16" s="162">
        <v>0</v>
      </c>
      <c r="E16" s="162">
        <v>0</v>
      </c>
      <c r="F16" s="162">
        <v>26871102.359999999</v>
      </c>
      <c r="G16" s="162">
        <v>0</v>
      </c>
      <c r="H16" s="162">
        <f>SUM(D16:G16)</f>
        <v>26871102.359999999</v>
      </c>
      <c r="I16" s="162">
        <f>C16+H16</f>
        <v>51871102.359999999</v>
      </c>
      <c r="L16" s="159"/>
    </row>
    <row r="17" spans="2:13" x14ac:dyDescent="0.2">
      <c r="B17" s="12" t="s">
        <v>42</v>
      </c>
      <c r="C17" s="162">
        <v>349182820.44000006</v>
      </c>
      <c r="D17" s="162">
        <v>0</v>
      </c>
      <c r="E17" s="162">
        <v>0</v>
      </c>
      <c r="F17" s="162">
        <v>347266540.69000018</v>
      </c>
      <c r="G17" s="162">
        <v>0</v>
      </c>
      <c r="H17" s="162">
        <f>SUM(D17:G17)</f>
        <v>347266540.69000018</v>
      </c>
      <c r="I17" s="162">
        <f>C17+H17</f>
        <v>696449361.13000023</v>
      </c>
      <c r="L17" s="159"/>
    </row>
    <row r="18" spans="2:13" x14ac:dyDescent="0.2">
      <c r="B18" s="12" t="s">
        <v>43</v>
      </c>
      <c r="C18" s="162">
        <v>737156023.28999996</v>
      </c>
      <c r="D18" s="162">
        <v>0</v>
      </c>
      <c r="E18" s="162">
        <v>0</v>
      </c>
      <c r="F18" s="162">
        <v>368939250.60999995</v>
      </c>
      <c r="G18" s="162">
        <v>0</v>
      </c>
      <c r="H18" s="162">
        <f>SUM(D18:G18)</f>
        <v>368939250.60999995</v>
      </c>
      <c r="I18" s="162">
        <f>C18+H18</f>
        <v>1106095273.8999999</v>
      </c>
      <c r="L18" s="159"/>
    </row>
    <row r="19" spans="2:13" x14ac:dyDescent="0.2">
      <c r="B19" s="12" t="s">
        <v>44</v>
      </c>
      <c r="C19" s="162">
        <v>814396782.28999996</v>
      </c>
      <c r="D19" s="162">
        <v>0</v>
      </c>
      <c r="E19" s="162">
        <v>0</v>
      </c>
      <c r="F19" s="162">
        <v>904745108.64000034</v>
      </c>
      <c r="G19" s="162">
        <v>0</v>
      </c>
      <c r="H19" s="162">
        <f>SUM(D19:G19)</f>
        <v>904745108.64000034</v>
      </c>
      <c r="I19" s="162">
        <f>C19+H19</f>
        <v>1719141890.9300003</v>
      </c>
      <c r="L19" s="159"/>
      <c r="M19" s="159"/>
    </row>
    <row r="20" spans="2:13" x14ac:dyDescent="0.2">
      <c r="B20" s="12" t="s">
        <v>45</v>
      </c>
      <c r="C20" s="162">
        <v>0</v>
      </c>
      <c r="D20" s="162">
        <v>0</v>
      </c>
      <c r="E20" s="162">
        <v>0</v>
      </c>
      <c r="F20" s="162">
        <v>0</v>
      </c>
      <c r="G20" s="162">
        <v>0</v>
      </c>
      <c r="H20" s="162">
        <f>SUM(D20:G20)</f>
        <v>0</v>
      </c>
      <c r="I20" s="162">
        <f>C20+H20</f>
        <v>0</v>
      </c>
      <c r="L20" s="159"/>
    </row>
    <row r="21" spans="2:13" x14ac:dyDescent="0.2">
      <c r="B21" s="12" t="s">
        <v>46</v>
      </c>
      <c r="C21" s="162">
        <v>0</v>
      </c>
      <c r="D21" s="162">
        <v>0</v>
      </c>
      <c r="E21" s="162">
        <v>0</v>
      </c>
      <c r="F21" s="162">
        <v>0</v>
      </c>
      <c r="G21" s="162">
        <v>0</v>
      </c>
      <c r="H21" s="162">
        <f>SUM(D21:G21)</f>
        <v>0</v>
      </c>
      <c r="I21" s="162">
        <f>C21+H21</f>
        <v>0</v>
      </c>
      <c r="L21" s="159"/>
    </row>
    <row r="22" spans="2:13" x14ac:dyDescent="0.2">
      <c r="B22" s="13" t="s">
        <v>47</v>
      </c>
      <c r="C22" s="163">
        <f>SUM(C23:C31)</f>
        <v>312926039.04000002</v>
      </c>
      <c r="D22" s="163">
        <f>SUM(D23:D31)</f>
        <v>103210438.63</v>
      </c>
      <c r="E22" s="163">
        <f>SUM(E23:E31)</f>
        <v>0</v>
      </c>
      <c r="F22" s="163">
        <f>SUM(F23:F31)</f>
        <v>291017591.08000004</v>
      </c>
      <c r="G22" s="163">
        <f>SUM(G23:G31)</f>
        <v>-978623.96999999927</v>
      </c>
      <c r="H22" s="163">
        <f>SUM(H23:H31)</f>
        <v>393249405.74000001</v>
      </c>
      <c r="I22" s="163">
        <f>SUM(I23:I31)</f>
        <v>706175444.78000009</v>
      </c>
      <c r="L22" s="159"/>
    </row>
    <row r="23" spans="2:13" x14ac:dyDescent="0.2">
      <c r="B23" s="12" t="s">
        <v>48</v>
      </c>
      <c r="C23" s="162">
        <v>17041568.549999997</v>
      </c>
      <c r="D23" s="162">
        <f>425734.65+1405795.21</f>
        <v>1831529.8599999999</v>
      </c>
      <c r="E23" s="162">
        <v>0</v>
      </c>
      <c r="F23" s="162">
        <v>16126490.01999999</v>
      </c>
      <c r="G23" s="162">
        <v>0</v>
      </c>
      <c r="H23" s="162">
        <f>SUM(D23:G23)</f>
        <v>17958019.879999992</v>
      </c>
      <c r="I23" s="162">
        <f>C23+H23</f>
        <v>34999588.429999992</v>
      </c>
      <c r="L23" s="159"/>
      <c r="M23" s="159"/>
    </row>
    <row r="24" spans="2:13" x14ac:dyDescent="0.2">
      <c r="B24" s="12" t="s">
        <v>49</v>
      </c>
      <c r="C24" s="162">
        <v>27058392.84</v>
      </c>
      <c r="D24" s="162">
        <v>4756280.5599999996</v>
      </c>
      <c r="E24" s="162">
        <v>0</v>
      </c>
      <c r="F24" s="162">
        <v>25419128.77</v>
      </c>
      <c r="G24" s="162">
        <v>-87399.989999999292</v>
      </c>
      <c r="H24" s="162">
        <f>SUM(D24:G24)</f>
        <v>30088009.34</v>
      </c>
      <c r="I24" s="162">
        <f>C24+H24</f>
        <v>57146402.18</v>
      </c>
      <c r="L24" s="159"/>
      <c r="M24" s="159"/>
    </row>
    <row r="25" spans="2:13" x14ac:dyDescent="0.2">
      <c r="B25" s="12" t="s">
        <v>50</v>
      </c>
      <c r="C25" s="162">
        <v>2840462</v>
      </c>
      <c r="D25" s="162">
        <v>0</v>
      </c>
      <c r="E25" s="162">
        <v>0</v>
      </c>
      <c r="F25" s="162">
        <v>2840217</v>
      </c>
      <c r="G25" s="162">
        <v>-447200</v>
      </c>
      <c r="H25" s="162">
        <f>SUM(D25:G25)</f>
        <v>2393017</v>
      </c>
      <c r="I25" s="162">
        <f>C25+H25</f>
        <v>5233479</v>
      </c>
      <c r="L25" s="159"/>
      <c r="M25" s="159"/>
    </row>
    <row r="26" spans="2:13" x14ac:dyDescent="0.2">
      <c r="B26" s="12" t="s">
        <v>51</v>
      </c>
      <c r="C26" s="162">
        <v>49603796.339999996</v>
      </c>
      <c r="D26" s="162">
        <f>10129054.85+1461469.95</f>
        <v>11590524.799999999</v>
      </c>
      <c r="E26" s="162">
        <v>0</v>
      </c>
      <c r="F26" s="162">
        <v>48435804.309999987</v>
      </c>
      <c r="G26" s="162">
        <v>0</v>
      </c>
      <c r="H26" s="162">
        <f>SUM(D26:G26)</f>
        <v>60026329.109999985</v>
      </c>
      <c r="I26" s="162">
        <f>C26+H26</f>
        <v>109630125.44999999</v>
      </c>
      <c r="L26" s="159"/>
      <c r="M26" s="159"/>
    </row>
    <row r="27" spans="2:13" x14ac:dyDescent="0.2">
      <c r="B27" s="12" t="s">
        <v>52</v>
      </c>
      <c r="C27" s="162">
        <v>33800768.490000002</v>
      </c>
      <c r="D27" s="162">
        <v>92868.5</v>
      </c>
      <c r="E27" s="162">
        <v>0</v>
      </c>
      <c r="F27" s="162">
        <v>28765673.969999999</v>
      </c>
      <c r="G27" s="162">
        <v>0</v>
      </c>
      <c r="H27" s="162">
        <f>SUM(D27:G27)</f>
        <v>28858542.469999999</v>
      </c>
      <c r="I27" s="162">
        <f>C27+H27</f>
        <v>62659310.960000001</v>
      </c>
      <c r="L27" s="159"/>
      <c r="M27" s="159"/>
    </row>
    <row r="28" spans="2:13" x14ac:dyDescent="0.2">
      <c r="B28" s="12" t="s">
        <v>53</v>
      </c>
      <c r="C28" s="162">
        <v>121833571.58</v>
      </c>
      <c r="D28" s="162">
        <v>65417568.979999989</v>
      </c>
      <c r="E28" s="162">
        <v>0</v>
      </c>
      <c r="F28" s="162">
        <v>88765520.570000082</v>
      </c>
      <c r="G28" s="162">
        <v>0</v>
      </c>
      <c r="H28" s="162">
        <f>SUM(D28:G28)</f>
        <v>154183089.55000007</v>
      </c>
      <c r="I28" s="162">
        <f>C28+H28</f>
        <v>276016661.13000005</v>
      </c>
      <c r="L28" s="159"/>
      <c r="M28" s="159"/>
    </row>
    <row r="29" spans="2:13" x14ac:dyDescent="0.2">
      <c r="B29" s="12" t="s">
        <v>54</v>
      </c>
      <c r="C29" s="162">
        <v>25125851.609999996</v>
      </c>
      <c r="D29" s="162">
        <v>17829502.240000002</v>
      </c>
      <c r="E29" s="162">
        <v>0</v>
      </c>
      <c r="F29" s="162">
        <v>26413650.909999989</v>
      </c>
      <c r="G29" s="162">
        <v>0</v>
      </c>
      <c r="H29" s="162">
        <f>SUM(D29:G29)</f>
        <v>44243153.149999991</v>
      </c>
      <c r="I29" s="162">
        <f>C29+H29</f>
        <v>69369004.75999999</v>
      </c>
      <c r="L29" s="159"/>
      <c r="M29" s="159"/>
    </row>
    <row r="30" spans="2:13" x14ac:dyDescent="0.2">
      <c r="B30" s="12" t="s">
        <v>55</v>
      </c>
      <c r="C30" s="162">
        <v>1837946</v>
      </c>
      <c r="D30" s="162">
        <v>37839.199999999997</v>
      </c>
      <c r="E30" s="162">
        <v>0</v>
      </c>
      <c r="F30" s="162">
        <v>20313364.890000001</v>
      </c>
      <c r="G30" s="162">
        <v>-307159.99</v>
      </c>
      <c r="H30" s="162">
        <f>SUM(D30:G30)</f>
        <v>20044044.100000001</v>
      </c>
      <c r="I30" s="162">
        <f>C30+H30</f>
        <v>21881990.100000001</v>
      </c>
      <c r="L30" s="159"/>
      <c r="M30" s="159"/>
    </row>
    <row r="31" spans="2:13" x14ac:dyDescent="0.2">
      <c r="B31" s="12" t="s">
        <v>56</v>
      </c>
      <c r="C31" s="162">
        <v>33783681.630000003</v>
      </c>
      <c r="D31" s="162">
        <f>3449.98+1650874.51</f>
        <v>1654324.49</v>
      </c>
      <c r="E31" s="162">
        <v>0</v>
      </c>
      <c r="F31" s="162">
        <v>33937740.639999993</v>
      </c>
      <c r="G31" s="162">
        <v>-136863.99</v>
      </c>
      <c r="H31" s="162">
        <f>SUM(D31:G31)</f>
        <v>35455201.139999993</v>
      </c>
      <c r="I31" s="162">
        <f>C31+H31</f>
        <v>69238882.769999996</v>
      </c>
      <c r="L31" s="159"/>
      <c r="M31" s="159"/>
    </row>
    <row r="32" spans="2:13" x14ac:dyDescent="0.2">
      <c r="B32" s="13" t="s">
        <v>57</v>
      </c>
      <c r="C32" s="163">
        <f>SUM(C33:C41)</f>
        <v>1243699347.7</v>
      </c>
      <c r="D32" s="163">
        <f>SUM(D33:D41)</f>
        <v>180913404.10999998</v>
      </c>
      <c r="E32" s="163">
        <f>SUM(E33:E41)</f>
        <v>0</v>
      </c>
      <c r="F32" s="163">
        <f>SUM(F33:F41)</f>
        <v>1564359659.3000002</v>
      </c>
      <c r="G32" s="163">
        <f>SUM(G33:G41)</f>
        <v>-6317955.0800000178</v>
      </c>
      <c r="H32" s="163">
        <f>SUM(H33:H41)</f>
        <v>1738955108.3300004</v>
      </c>
      <c r="I32" s="163">
        <f>SUM(I33:I41)</f>
        <v>2982654456.0299993</v>
      </c>
      <c r="L32" s="159"/>
    </row>
    <row r="33" spans="2:13" x14ac:dyDescent="0.2">
      <c r="B33" s="12" t="s">
        <v>58</v>
      </c>
      <c r="C33" s="162">
        <v>213794787.74000001</v>
      </c>
      <c r="D33" s="162">
        <f>3844922.72+12390170.96</f>
        <v>16235093.680000002</v>
      </c>
      <c r="E33" s="162">
        <v>0</v>
      </c>
      <c r="F33" s="162">
        <v>213063435.66999999</v>
      </c>
      <c r="G33" s="162">
        <v>0</v>
      </c>
      <c r="H33" s="162">
        <f>SUM(D33:G33)</f>
        <v>229298529.34999999</v>
      </c>
      <c r="I33" s="162">
        <f>C33+H33</f>
        <v>443093317.09000003</v>
      </c>
      <c r="L33" s="159"/>
      <c r="M33" s="159"/>
    </row>
    <row r="34" spans="2:13" x14ac:dyDescent="0.2">
      <c r="B34" s="12" t="s">
        <v>59</v>
      </c>
      <c r="C34" s="162">
        <v>122546691.42999998</v>
      </c>
      <c r="D34" s="162">
        <v>26881415.240000002</v>
      </c>
      <c r="E34" s="162">
        <v>0</v>
      </c>
      <c r="F34" s="162">
        <v>130256343.06999999</v>
      </c>
      <c r="G34" s="162">
        <v>0</v>
      </c>
      <c r="H34" s="162">
        <f>SUM(D34:G34)</f>
        <v>157137758.31</v>
      </c>
      <c r="I34" s="162">
        <f>C34+H34</f>
        <v>279684449.74000001</v>
      </c>
      <c r="L34" s="159"/>
      <c r="M34" s="159"/>
    </row>
    <row r="35" spans="2:13" x14ac:dyDescent="0.2">
      <c r="B35" s="12" t="s">
        <v>60</v>
      </c>
      <c r="C35" s="162">
        <v>207887337.06999996</v>
      </c>
      <c r="D35" s="162">
        <f>10397662.49+25671700.19</f>
        <v>36069362.68</v>
      </c>
      <c r="E35" s="162">
        <v>0</v>
      </c>
      <c r="F35" s="162">
        <v>213930860.02000004</v>
      </c>
      <c r="G35" s="162">
        <v>0</v>
      </c>
      <c r="H35" s="162">
        <f>SUM(D35:G35)</f>
        <v>250000222.70000005</v>
      </c>
      <c r="I35" s="162">
        <f>C35+H35</f>
        <v>457887559.76999998</v>
      </c>
      <c r="L35" s="159"/>
      <c r="M35" s="159"/>
    </row>
    <row r="36" spans="2:13" x14ac:dyDescent="0.2">
      <c r="B36" s="12" t="s">
        <v>61</v>
      </c>
      <c r="C36" s="162">
        <v>59089463</v>
      </c>
      <c r="D36" s="162">
        <v>91057.3</v>
      </c>
      <c r="E36" s="162">
        <v>0</v>
      </c>
      <c r="F36" s="162">
        <v>65888899.300000004</v>
      </c>
      <c r="G36" s="162">
        <v>0</v>
      </c>
      <c r="H36" s="162">
        <f>SUM(D36:G36)</f>
        <v>65979956.600000001</v>
      </c>
      <c r="I36" s="162">
        <f>C36+H36</f>
        <v>125069419.59999999</v>
      </c>
      <c r="L36" s="159"/>
      <c r="M36" s="159"/>
    </row>
    <row r="37" spans="2:13" x14ac:dyDescent="0.2">
      <c r="B37" s="12" t="s">
        <v>62</v>
      </c>
      <c r="C37" s="162">
        <v>281953848.74000001</v>
      </c>
      <c r="D37" s="162">
        <f>46508481.8+50426131.25</f>
        <v>96934613.049999997</v>
      </c>
      <c r="E37" s="162">
        <v>0</v>
      </c>
      <c r="F37" s="162">
        <v>591170620.60000026</v>
      </c>
      <c r="G37" s="162">
        <v>-5589801.0600000173</v>
      </c>
      <c r="H37" s="162">
        <f>SUM(D37:G37)</f>
        <v>682515432.59000015</v>
      </c>
      <c r="I37" s="162">
        <f>C37+H37</f>
        <v>964469281.33000016</v>
      </c>
      <c r="L37" s="159"/>
      <c r="M37" s="159"/>
    </row>
    <row r="38" spans="2:13" x14ac:dyDescent="0.2">
      <c r="B38" s="12" t="s">
        <v>63</v>
      </c>
      <c r="C38" s="162">
        <v>135228707.05000001</v>
      </c>
      <c r="D38" s="162">
        <v>893529.09000000008</v>
      </c>
      <c r="E38" s="162">
        <v>0</v>
      </c>
      <c r="F38" s="162">
        <v>130380028.31999999</v>
      </c>
      <c r="G38" s="162">
        <v>0</v>
      </c>
      <c r="H38" s="162">
        <f>SUM(D38:G38)</f>
        <v>131273557.41</v>
      </c>
      <c r="I38" s="162">
        <f>C38+H38</f>
        <v>266502264.46000001</v>
      </c>
      <c r="L38" s="159"/>
      <c r="M38" s="159"/>
    </row>
    <row r="39" spans="2:13" x14ac:dyDescent="0.2">
      <c r="B39" s="12" t="s">
        <v>64</v>
      </c>
      <c r="C39" s="162">
        <v>6902825</v>
      </c>
      <c r="D39" s="162">
        <v>0</v>
      </c>
      <c r="E39" s="162">
        <v>0</v>
      </c>
      <c r="F39" s="162">
        <v>6373497.6999999993</v>
      </c>
      <c r="G39" s="162">
        <v>-76000</v>
      </c>
      <c r="H39" s="162">
        <f>SUM(D39:G39)</f>
        <v>6297497.6999999993</v>
      </c>
      <c r="I39" s="162">
        <f>C39+H39</f>
        <v>13200322.699999999</v>
      </c>
      <c r="L39" s="159"/>
      <c r="M39" s="159"/>
    </row>
    <row r="40" spans="2:13" x14ac:dyDescent="0.2">
      <c r="B40" s="12" t="s">
        <v>65</v>
      </c>
      <c r="C40" s="162">
        <v>102468352.14999999</v>
      </c>
      <c r="D40" s="162">
        <f>2574319.56+1234013.51</f>
        <v>3808333.0700000003</v>
      </c>
      <c r="E40" s="162">
        <v>0</v>
      </c>
      <c r="F40" s="162">
        <v>103368914.87999998</v>
      </c>
      <c r="G40" s="162">
        <v>-476115.69000000041</v>
      </c>
      <c r="H40" s="162">
        <f>SUM(D40:G40)</f>
        <v>106701132.25999999</v>
      </c>
      <c r="I40" s="162">
        <f>C40+H40</f>
        <v>209169484.40999997</v>
      </c>
      <c r="L40" s="159"/>
      <c r="M40" s="159"/>
    </row>
    <row r="41" spans="2:13" x14ac:dyDescent="0.2">
      <c r="B41" s="12" t="s">
        <v>66</v>
      </c>
      <c r="C41" s="162">
        <v>113827335.52</v>
      </c>
      <c r="D41" s="162">
        <v>0</v>
      </c>
      <c r="E41" s="162">
        <v>0</v>
      </c>
      <c r="F41" s="162">
        <v>109927059.74000001</v>
      </c>
      <c r="G41" s="162">
        <v>-176038.33</v>
      </c>
      <c r="H41" s="162">
        <f>SUM(D41:G41)</f>
        <v>109751021.41000001</v>
      </c>
      <c r="I41" s="162">
        <f>C41+H41</f>
        <v>223578356.93000001</v>
      </c>
      <c r="L41" s="159"/>
      <c r="M41" s="159"/>
    </row>
    <row r="42" spans="2:13" x14ac:dyDescent="0.2">
      <c r="B42" s="13" t="s">
        <v>67</v>
      </c>
      <c r="C42" s="163">
        <f>SUM(C43:C51)</f>
        <v>1296706830.2199998</v>
      </c>
      <c r="D42" s="163">
        <f>SUM(D43:D51)</f>
        <v>99861260.650000006</v>
      </c>
      <c r="E42" s="163">
        <f>SUM(E43:E51)</f>
        <v>0</v>
      </c>
      <c r="F42" s="163">
        <f>SUM(F43:F51)</f>
        <v>1416696533.0599999</v>
      </c>
      <c r="G42" s="163">
        <f>SUM(G43:G51)</f>
        <v>-4006302.0000000075</v>
      </c>
      <c r="H42" s="163">
        <f>SUM(H43:H51)</f>
        <v>1512551491.71</v>
      </c>
      <c r="I42" s="163">
        <f>SUM(I43:I51)</f>
        <v>2809258321.9299998</v>
      </c>
      <c r="L42" s="159"/>
      <c r="M42" s="159"/>
    </row>
    <row r="43" spans="2:13" x14ac:dyDescent="0.2">
      <c r="B43" s="12" t="s">
        <v>68</v>
      </c>
      <c r="C43" s="162">
        <v>815150204.06999993</v>
      </c>
      <c r="D43" s="162">
        <f>18374607.65+3672874.39</f>
        <v>22047482.039999999</v>
      </c>
      <c r="E43" s="162">
        <v>0</v>
      </c>
      <c r="F43" s="162">
        <v>893104250.79000008</v>
      </c>
      <c r="G43" s="162">
        <v>0</v>
      </c>
      <c r="H43" s="162">
        <f>SUM(D43:G43)</f>
        <v>915151732.83000004</v>
      </c>
      <c r="I43" s="162">
        <f>C43+H43</f>
        <v>1730301936.9000001</v>
      </c>
      <c r="L43" s="159"/>
      <c r="M43" s="159"/>
    </row>
    <row r="44" spans="2:13" x14ac:dyDescent="0.2">
      <c r="B44" s="12" t="s">
        <v>69</v>
      </c>
      <c r="C44" s="162">
        <v>72497582</v>
      </c>
      <c r="D44" s="162">
        <f>5116676.8+2538411.5</f>
        <v>7655088.2999999998</v>
      </c>
      <c r="E44" s="162">
        <v>0</v>
      </c>
      <c r="F44" s="162">
        <v>76694070</v>
      </c>
      <c r="G44" s="162">
        <v>0</v>
      </c>
      <c r="H44" s="162">
        <f>SUM(D44:G44)</f>
        <v>84349158.299999997</v>
      </c>
      <c r="I44" s="162">
        <f>C44+H44</f>
        <v>156846740.30000001</v>
      </c>
      <c r="L44" s="159"/>
      <c r="M44" s="159"/>
    </row>
    <row r="45" spans="2:13" x14ac:dyDescent="0.2">
      <c r="B45" s="12" t="s">
        <v>70</v>
      </c>
      <c r="C45" s="162">
        <v>92300240</v>
      </c>
      <c r="D45" s="162">
        <v>11088998.82</v>
      </c>
      <c r="E45" s="162">
        <v>0</v>
      </c>
      <c r="F45" s="162">
        <v>128167522.5</v>
      </c>
      <c r="G45" s="162">
        <v>0</v>
      </c>
      <c r="H45" s="162">
        <f>SUM(D45:G45)</f>
        <v>139256521.31999999</v>
      </c>
      <c r="I45" s="162">
        <f>C45+H45</f>
        <v>231556761.31999999</v>
      </c>
      <c r="L45" s="159"/>
      <c r="M45" s="159"/>
    </row>
    <row r="46" spans="2:13" x14ac:dyDescent="0.2">
      <c r="B46" s="12" t="s">
        <v>71</v>
      </c>
      <c r="C46" s="162">
        <v>234892941.84999999</v>
      </c>
      <c r="D46" s="162">
        <f>54891030.71+4178660.78</f>
        <v>59069691.490000002</v>
      </c>
      <c r="E46" s="162">
        <v>0</v>
      </c>
      <c r="F46" s="162">
        <v>236864827.47000003</v>
      </c>
      <c r="G46" s="162">
        <v>-4006302.0000000075</v>
      </c>
      <c r="H46" s="162">
        <f>SUM(D46:G46)</f>
        <v>291928216.96000004</v>
      </c>
      <c r="I46" s="162">
        <f>C46+H46</f>
        <v>526821158.81000006</v>
      </c>
      <c r="L46" s="159"/>
      <c r="M46" s="159"/>
    </row>
    <row r="47" spans="2:13" x14ac:dyDescent="0.2">
      <c r="B47" s="12" t="s">
        <v>72</v>
      </c>
      <c r="C47" s="162">
        <v>1615862.3</v>
      </c>
      <c r="D47" s="162">
        <v>0</v>
      </c>
      <c r="E47" s="162">
        <v>0</v>
      </c>
      <c r="F47" s="162">
        <v>1615862.3</v>
      </c>
      <c r="G47" s="162">
        <v>0</v>
      </c>
      <c r="H47" s="162">
        <f>SUM(D47:G47)</f>
        <v>1615862.3</v>
      </c>
      <c r="I47" s="162">
        <f>C47+H47</f>
        <v>3231724.6</v>
      </c>
      <c r="L47" s="159"/>
      <c r="M47" s="159"/>
    </row>
    <row r="48" spans="2:13" x14ac:dyDescent="0.2">
      <c r="B48" s="12" t="s">
        <v>73</v>
      </c>
      <c r="C48" s="162">
        <v>0</v>
      </c>
      <c r="D48" s="162">
        <v>0</v>
      </c>
      <c r="E48" s="162">
        <v>0</v>
      </c>
      <c r="F48" s="162">
        <v>0</v>
      </c>
      <c r="G48" s="162">
        <v>0</v>
      </c>
      <c r="H48" s="162">
        <f>SUM(D48:G48)</f>
        <v>0</v>
      </c>
      <c r="I48" s="162">
        <f>C48+H48</f>
        <v>0</v>
      </c>
      <c r="L48" s="159"/>
      <c r="M48" s="159"/>
    </row>
    <row r="49" spans="2:13" x14ac:dyDescent="0.2">
      <c r="B49" s="12" t="s">
        <v>74</v>
      </c>
      <c r="C49" s="162">
        <v>0</v>
      </c>
      <c r="D49" s="162">
        <v>0</v>
      </c>
      <c r="E49" s="162">
        <v>0</v>
      </c>
      <c r="F49" s="162">
        <v>0</v>
      </c>
      <c r="G49" s="162">
        <v>0</v>
      </c>
      <c r="H49" s="162">
        <f>SUM(D49:G49)</f>
        <v>0</v>
      </c>
      <c r="I49" s="162">
        <f>C49+H49</f>
        <v>0</v>
      </c>
      <c r="L49" s="159"/>
      <c r="M49" s="159"/>
    </row>
    <row r="50" spans="2:13" x14ac:dyDescent="0.2">
      <c r="B50" s="12" t="s">
        <v>75</v>
      </c>
      <c r="C50" s="162">
        <v>80000000</v>
      </c>
      <c r="D50" s="162">
        <v>0</v>
      </c>
      <c r="E50" s="162">
        <v>0</v>
      </c>
      <c r="F50" s="162">
        <v>80000000</v>
      </c>
      <c r="G50" s="162">
        <v>0</v>
      </c>
      <c r="H50" s="162">
        <f>SUM(D50:G50)</f>
        <v>80000000</v>
      </c>
      <c r="I50" s="162">
        <f>C50+H50</f>
        <v>160000000</v>
      </c>
      <c r="L50" s="159"/>
      <c r="M50" s="159"/>
    </row>
    <row r="51" spans="2:13" x14ac:dyDescent="0.2">
      <c r="B51" s="12" t="s">
        <v>76</v>
      </c>
      <c r="C51" s="162">
        <v>250000</v>
      </c>
      <c r="D51" s="162">
        <v>0</v>
      </c>
      <c r="E51" s="162">
        <v>0</v>
      </c>
      <c r="F51" s="162">
        <v>250000</v>
      </c>
      <c r="G51" s="162">
        <v>0</v>
      </c>
      <c r="H51" s="162">
        <f>SUM(D51:G51)</f>
        <v>250000</v>
      </c>
      <c r="I51" s="162">
        <f>C51+H51</f>
        <v>500000</v>
      </c>
      <c r="L51" s="159"/>
      <c r="M51" s="159"/>
    </row>
    <row r="52" spans="2:13" x14ac:dyDescent="0.2">
      <c r="B52" s="13" t="s">
        <v>77</v>
      </c>
      <c r="C52" s="163">
        <f>SUM(C53:C61)</f>
        <v>263576253.01999998</v>
      </c>
      <c r="D52" s="163">
        <f>SUM(D53:D61)</f>
        <v>65765739.259999998</v>
      </c>
      <c r="E52" s="163">
        <f>SUM(E53:E61)</f>
        <v>0</v>
      </c>
      <c r="F52" s="163">
        <f>SUM(F53:F61)</f>
        <v>259536329.73000002</v>
      </c>
      <c r="G52" s="163">
        <f>SUM(G53:G61)</f>
        <v>-171201.50000000454</v>
      </c>
      <c r="H52" s="163">
        <f>SUM(H53:H61)</f>
        <v>325130867.49000007</v>
      </c>
      <c r="I52" s="163">
        <f>SUM(I53:I61)</f>
        <v>588707120.50999999</v>
      </c>
      <c r="L52" s="159"/>
      <c r="M52" s="159"/>
    </row>
    <row r="53" spans="2:13" x14ac:dyDescent="0.2">
      <c r="B53" s="12" t="s">
        <v>78</v>
      </c>
      <c r="C53" s="162">
        <v>56210263.619999997</v>
      </c>
      <c r="D53" s="162">
        <f>9006568.24+4056314.19</f>
        <v>13062882.43</v>
      </c>
      <c r="E53" s="162">
        <v>0</v>
      </c>
      <c r="F53" s="162">
        <v>54423872.169999987</v>
      </c>
      <c r="G53" s="162">
        <v>0</v>
      </c>
      <c r="H53" s="162">
        <f>SUM(D53:G53)</f>
        <v>67486754.599999994</v>
      </c>
      <c r="I53" s="162">
        <f>C53+H53</f>
        <v>123697018.22</v>
      </c>
      <c r="L53" s="159"/>
      <c r="M53" s="159"/>
    </row>
    <row r="54" spans="2:13" x14ac:dyDescent="0.2">
      <c r="B54" s="12" t="s">
        <v>79</v>
      </c>
      <c r="C54" s="162">
        <v>4394934.37</v>
      </c>
      <c r="D54" s="162">
        <f>21079.58+972588</f>
        <v>993667.58</v>
      </c>
      <c r="E54" s="162">
        <v>0</v>
      </c>
      <c r="F54" s="162">
        <v>4269476.32</v>
      </c>
      <c r="G54" s="162">
        <v>-103799.99999999988</v>
      </c>
      <c r="H54" s="162">
        <f>SUM(D54:G54)</f>
        <v>5159343.9000000004</v>
      </c>
      <c r="I54" s="162">
        <f>C54+H54</f>
        <v>9554278.2699999996</v>
      </c>
      <c r="L54" s="159"/>
      <c r="M54" s="159"/>
    </row>
    <row r="55" spans="2:13" x14ac:dyDescent="0.2">
      <c r="B55" s="12" t="s">
        <v>80</v>
      </c>
      <c r="C55" s="162">
        <v>8547869.5999999996</v>
      </c>
      <c r="D55" s="162">
        <f>6062649.1+107271</f>
        <v>6169920.0999999996</v>
      </c>
      <c r="E55" s="162">
        <v>0</v>
      </c>
      <c r="F55" s="162">
        <v>8551205.0800000001</v>
      </c>
      <c r="G55" s="162">
        <v>0</v>
      </c>
      <c r="H55" s="162">
        <f>SUM(D55:G55)</f>
        <v>14721125.18</v>
      </c>
      <c r="I55" s="162">
        <f>C55+H55</f>
        <v>23268994.780000001</v>
      </c>
      <c r="L55" s="159"/>
      <c r="M55" s="159"/>
    </row>
    <row r="56" spans="2:13" x14ac:dyDescent="0.2">
      <c r="B56" s="12" t="s">
        <v>81</v>
      </c>
      <c r="C56" s="162">
        <v>7559563.8600000003</v>
      </c>
      <c r="D56" s="162">
        <f>4000000+1137149.75+3907070</f>
        <v>9044219.75</v>
      </c>
      <c r="E56" s="162">
        <v>0</v>
      </c>
      <c r="F56" s="162">
        <v>3857225.620000001</v>
      </c>
      <c r="G56" s="162">
        <v>0</v>
      </c>
      <c r="H56" s="162">
        <f>SUM(D56:G56)</f>
        <v>12901445.370000001</v>
      </c>
      <c r="I56" s="162">
        <f>C56+H56</f>
        <v>20461009.23</v>
      </c>
      <c r="L56" s="159"/>
      <c r="M56" s="159"/>
    </row>
    <row r="57" spans="2:13" x14ac:dyDescent="0.2">
      <c r="B57" s="12" t="s">
        <v>82</v>
      </c>
      <c r="C57" s="162">
        <v>8888970</v>
      </c>
      <c r="D57" s="162">
        <v>5997689.2000000011</v>
      </c>
      <c r="E57" s="162">
        <v>0</v>
      </c>
      <c r="F57" s="162">
        <v>8888970</v>
      </c>
      <c r="G57" s="162">
        <v>-48290.000000000931</v>
      </c>
      <c r="H57" s="162">
        <f>SUM(D57:G57)</f>
        <v>14838369.199999999</v>
      </c>
      <c r="I57" s="162">
        <f>C57+H57</f>
        <v>23727339.199999999</v>
      </c>
      <c r="L57" s="159"/>
      <c r="M57" s="159"/>
    </row>
    <row r="58" spans="2:13" x14ac:dyDescent="0.2">
      <c r="B58" s="12" t="s">
        <v>83</v>
      </c>
      <c r="C58" s="162">
        <v>30175474.140000004</v>
      </c>
      <c r="D58" s="162">
        <f>2000000+15802048.28+6519701.02</f>
        <v>24321749.300000001</v>
      </c>
      <c r="E58" s="162">
        <v>0</v>
      </c>
      <c r="F58" s="162">
        <v>31144767.770000018</v>
      </c>
      <c r="G58" s="162">
        <v>-19111.500000003725</v>
      </c>
      <c r="H58" s="162">
        <f>SUM(D58:G58)</f>
        <v>55447405.570000023</v>
      </c>
      <c r="I58" s="162">
        <f>C58+H58</f>
        <v>85622879.710000023</v>
      </c>
      <c r="L58" s="159"/>
      <c r="M58" s="159"/>
    </row>
    <row r="59" spans="2:13" x14ac:dyDescent="0.2">
      <c r="B59" s="12" t="s">
        <v>84</v>
      </c>
      <c r="C59" s="162">
        <v>0</v>
      </c>
      <c r="D59" s="162">
        <v>0</v>
      </c>
      <c r="E59" s="162">
        <v>0</v>
      </c>
      <c r="F59" s="162">
        <v>0</v>
      </c>
      <c r="G59" s="162">
        <v>0</v>
      </c>
      <c r="H59" s="162">
        <f>SUM(D59:G59)</f>
        <v>0</v>
      </c>
      <c r="I59" s="162">
        <f>C59+H59</f>
        <v>0</v>
      </c>
      <c r="L59" s="159"/>
      <c r="M59" s="159"/>
    </row>
    <row r="60" spans="2:13" x14ac:dyDescent="0.2">
      <c r="B60" s="12" t="s">
        <v>85</v>
      </c>
      <c r="C60" s="162">
        <v>142239000</v>
      </c>
      <c r="D60" s="162">
        <v>0</v>
      </c>
      <c r="E60" s="162">
        <v>0</v>
      </c>
      <c r="F60" s="162">
        <v>142239000</v>
      </c>
      <c r="G60" s="162">
        <v>0</v>
      </c>
      <c r="H60" s="162">
        <f>SUM(D60:G60)</f>
        <v>142239000</v>
      </c>
      <c r="I60" s="162">
        <f>C60+H60</f>
        <v>284478000</v>
      </c>
      <c r="L60" s="159"/>
      <c r="M60" s="159"/>
    </row>
    <row r="61" spans="2:13" x14ac:dyDescent="0.2">
      <c r="B61" s="12" t="s">
        <v>86</v>
      </c>
      <c r="C61" s="162">
        <v>5560177.4299999997</v>
      </c>
      <c r="D61" s="162">
        <f>6154417.7+21193.2</f>
        <v>6175610.9000000004</v>
      </c>
      <c r="E61" s="162">
        <v>0</v>
      </c>
      <c r="F61" s="162">
        <v>6161812.7699999996</v>
      </c>
      <c r="G61" s="162">
        <v>0</v>
      </c>
      <c r="H61" s="162">
        <f>SUM(D61:G61)</f>
        <v>12337423.67</v>
      </c>
      <c r="I61" s="162">
        <f>C61+H61</f>
        <v>17897601.100000001</v>
      </c>
      <c r="L61" s="159"/>
      <c r="M61" s="159"/>
    </row>
    <row r="62" spans="2:13" x14ac:dyDescent="0.2">
      <c r="B62" s="13" t="s">
        <v>87</v>
      </c>
      <c r="C62" s="163">
        <f>SUM(C63:C65)</f>
        <v>62085112.489999995</v>
      </c>
      <c r="D62" s="163">
        <f>SUM(D63:D65)</f>
        <v>1695706594.8203998</v>
      </c>
      <c r="E62" s="163">
        <f>SUM(E63:E65)</f>
        <v>0</v>
      </c>
      <c r="F62" s="163">
        <f>SUM(F63:F65)</f>
        <v>196525569.83000004</v>
      </c>
      <c r="G62" s="163">
        <f>SUM(G63:G65)</f>
        <v>-13450000.010399342</v>
      </c>
      <c r="H62" s="163">
        <f>SUM(H63:H65)</f>
        <v>1878782164.6400003</v>
      </c>
      <c r="I62" s="163">
        <f>SUM(I63:I65)</f>
        <v>1940867277.1300006</v>
      </c>
      <c r="L62" s="159"/>
      <c r="M62" s="159"/>
    </row>
    <row r="63" spans="2:13" x14ac:dyDescent="0.2">
      <c r="B63" s="12" t="s">
        <v>88</v>
      </c>
      <c r="C63" s="162">
        <v>54542281.239999995</v>
      </c>
      <c r="D63" s="162">
        <v>837280075.97039974</v>
      </c>
      <c r="E63" s="162">
        <v>0</v>
      </c>
      <c r="F63" s="162">
        <v>181699467.38999987</v>
      </c>
      <c r="G63" s="162">
        <v>-13450000.010399342</v>
      </c>
      <c r="H63" s="162">
        <f>SUM(D63:G63)</f>
        <v>1005529543.3500003</v>
      </c>
      <c r="I63" s="162">
        <f>C63+H63</f>
        <v>1060071824.5900003</v>
      </c>
      <c r="L63" s="159"/>
      <c r="M63" s="159"/>
    </row>
    <row r="64" spans="2:13" x14ac:dyDescent="0.2">
      <c r="B64" s="12" t="s">
        <v>89</v>
      </c>
      <c r="C64" s="162">
        <v>7542831.25</v>
      </c>
      <c r="D64" s="162">
        <f>843748875.78+14677643.07</f>
        <v>858426518.85000002</v>
      </c>
      <c r="E64" s="162">
        <v>0</v>
      </c>
      <c r="F64" s="162">
        <v>14826102.440000176</v>
      </c>
      <c r="G64" s="162">
        <v>0</v>
      </c>
      <c r="H64" s="162">
        <f>SUM(D64:G64)</f>
        <v>873252621.2900002</v>
      </c>
      <c r="I64" s="162">
        <f>C64+H64</f>
        <v>880795452.5400002</v>
      </c>
      <c r="L64" s="159"/>
      <c r="M64" s="159"/>
    </row>
    <row r="65" spans="2:13" x14ac:dyDescent="0.2">
      <c r="B65" s="12" t="s">
        <v>90</v>
      </c>
      <c r="C65" s="162">
        <v>0</v>
      </c>
      <c r="D65" s="162">
        <v>0</v>
      </c>
      <c r="E65" s="162">
        <v>0</v>
      </c>
      <c r="F65" s="162">
        <v>0</v>
      </c>
      <c r="G65" s="162">
        <v>0</v>
      </c>
      <c r="H65" s="162">
        <f>SUM(D65:G65)</f>
        <v>0</v>
      </c>
      <c r="I65" s="162">
        <f>C65+H65</f>
        <v>0</v>
      </c>
      <c r="L65" s="159"/>
      <c r="M65" s="159"/>
    </row>
    <row r="66" spans="2:13" x14ac:dyDescent="0.2">
      <c r="B66" s="13" t="s">
        <v>91</v>
      </c>
      <c r="C66" s="163">
        <f>SUM(C67:C73)</f>
        <v>230000000</v>
      </c>
      <c r="D66" s="163">
        <f>SUM(D67:D73)</f>
        <v>114154700.53</v>
      </c>
      <c r="E66" s="163">
        <f>SUM(E67:E73)</f>
        <v>-204409894.95000011</v>
      </c>
      <c r="F66" s="163">
        <f>SUM(F67:F73)</f>
        <v>117368392.76000011</v>
      </c>
      <c r="G66" s="163">
        <f>SUM(G67:G73)</f>
        <v>0</v>
      </c>
      <c r="H66" s="163">
        <f>SUM(H67:H73)</f>
        <v>27113198.340000004</v>
      </c>
      <c r="I66" s="163">
        <f>SUM(I67:I73)</f>
        <v>257113198.34</v>
      </c>
      <c r="L66" s="159"/>
      <c r="M66" s="159"/>
    </row>
    <row r="67" spans="2:13" x14ac:dyDescent="0.2">
      <c r="B67" s="12" t="s">
        <v>92</v>
      </c>
      <c r="C67" s="162">
        <v>0</v>
      </c>
      <c r="D67" s="162">
        <v>0</v>
      </c>
      <c r="E67" s="162">
        <v>0</v>
      </c>
      <c r="F67" s="162">
        <v>0</v>
      </c>
      <c r="G67" s="162">
        <v>0</v>
      </c>
      <c r="H67" s="162">
        <f>SUM(D67:G67)</f>
        <v>0</v>
      </c>
      <c r="I67" s="162">
        <f>C67+H67</f>
        <v>0</v>
      </c>
      <c r="L67" s="159"/>
      <c r="M67" s="159"/>
    </row>
    <row r="68" spans="2:13" x14ac:dyDescent="0.2">
      <c r="B68" s="12" t="s">
        <v>93</v>
      </c>
      <c r="C68" s="162">
        <v>0</v>
      </c>
      <c r="D68" s="162">
        <v>0</v>
      </c>
      <c r="E68" s="162">
        <v>0</v>
      </c>
      <c r="F68" s="162">
        <v>0</v>
      </c>
      <c r="G68" s="162">
        <v>0</v>
      </c>
      <c r="H68" s="162">
        <f>SUM(D68:G68)</f>
        <v>0</v>
      </c>
      <c r="I68" s="162">
        <f>C68+H68</f>
        <v>0</v>
      </c>
      <c r="L68" s="159"/>
      <c r="M68" s="159"/>
    </row>
    <row r="69" spans="2:13" x14ac:dyDescent="0.2">
      <c r="B69" s="12" t="s">
        <v>94</v>
      </c>
      <c r="C69" s="162">
        <v>0</v>
      </c>
      <c r="D69" s="162">
        <v>0</v>
      </c>
      <c r="E69" s="162">
        <v>0</v>
      </c>
      <c r="F69" s="162">
        <v>0</v>
      </c>
      <c r="G69" s="162">
        <v>0</v>
      </c>
      <c r="H69" s="162">
        <f>SUM(D69:G69)</f>
        <v>0</v>
      </c>
      <c r="I69" s="162">
        <f>C69+H69</f>
        <v>0</v>
      </c>
      <c r="L69" s="159"/>
      <c r="M69" s="159"/>
    </row>
    <row r="70" spans="2:13" x14ac:dyDescent="0.2">
      <c r="B70" s="12" t="s">
        <v>95</v>
      </c>
      <c r="C70" s="162">
        <v>0</v>
      </c>
      <c r="D70" s="162">
        <v>0</v>
      </c>
      <c r="E70" s="162">
        <v>0</v>
      </c>
      <c r="F70" s="162">
        <v>0</v>
      </c>
      <c r="G70" s="162">
        <v>0</v>
      </c>
      <c r="H70" s="162">
        <f>SUM(D70:G70)</f>
        <v>0</v>
      </c>
      <c r="I70" s="162">
        <f>C70+H70</f>
        <v>0</v>
      </c>
      <c r="L70" s="159"/>
      <c r="M70" s="159"/>
    </row>
    <row r="71" spans="2:13" x14ac:dyDescent="0.2">
      <c r="B71" s="12" t="s">
        <v>96</v>
      </c>
      <c r="C71" s="162">
        <v>0</v>
      </c>
      <c r="D71" s="162">
        <v>0</v>
      </c>
      <c r="E71" s="162">
        <v>0</v>
      </c>
      <c r="F71" s="162">
        <v>0</v>
      </c>
      <c r="G71" s="162">
        <v>0</v>
      </c>
      <c r="H71" s="162">
        <f>SUM(D71:G71)</f>
        <v>0</v>
      </c>
      <c r="I71" s="162">
        <f>C71+H71</f>
        <v>0</v>
      </c>
      <c r="L71" s="159"/>
      <c r="M71" s="159"/>
    </row>
    <row r="72" spans="2:13" x14ac:dyDescent="0.2">
      <c r="B72" s="12" t="s">
        <v>97</v>
      </c>
      <c r="C72" s="162">
        <v>0</v>
      </c>
      <c r="D72" s="162">
        <v>0</v>
      </c>
      <c r="E72" s="162">
        <v>0</v>
      </c>
      <c r="F72" s="162">
        <v>0</v>
      </c>
      <c r="G72" s="162">
        <v>0</v>
      </c>
      <c r="H72" s="162">
        <f>SUM(D72:G72)</f>
        <v>0</v>
      </c>
      <c r="I72" s="162">
        <f>C72+H72</f>
        <v>0</v>
      </c>
      <c r="L72" s="159"/>
      <c r="M72" s="159"/>
    </row>
    <row r="73" spans="2:13" x14ac:dyDescent="0.2">
      <c r="B73" s="12" t="s">
        <v>98</v>
      </c>
      <c r="C73" s="162">
        <v>230000000</v>
      </c>
      <c r="D73" s="162">
        <f>2290682.92+50245263.65+8146154+45950585.96+7522014</f>
        <v>114154700.53</v>
      </c>
      <c r="E73" s="162">
        <v>-204409894.95000011</v>
      </c>
      <c r="F73" s="162">
        <v>117368392.76000011</v>
      </c>
      <c r="G73" s="162">
        <v>0</v>
      </c>
      <c r="H73" s="162">
        <f>SUM(D73:G73)</f>
        <v>27113198.340000004</v>
      </c>
      <c r="I73" s="162">
        <f>C73+H73</f>
        <v>257113198.34</v>
      </c>
      <c r="L73" s="159"/>
      <c r="M73" s="159"/>
    </row>
    <row r="74" spans="2:13" x14ac:dyDescent="0.2">
      <c r="B74" s="13" t="s">
        <v>99</v>
      </c>
      <c r="C74" s="163">
        <f>SUM(C75:C77)</f>
        <v>0</v>
      </c>
      <c r="D74" s="163">
        <f>SUM(D75:D77)</f>
        <v>0</v>
      </c>
      <c r="E74" s="163">
        <f>SUM(E75:E77)</f>
        <v>0</v>
      </c>
      <c r="F74" s="163">
        <f>SUM(F75:F77)</f>
        <v>0</v>
      </c>
      <c r="G74" s="163">
        <f>SUM(G75:G77)</f>
        <v>0</v>
      </c>
      <c r="H74" s="163">
        <f>SUM(H75:H77)</f>
        <v>0</v>
      </c>
      <c r="I74" s="163">
        <f>SUM(I75:I77)</f>
        <v>0</v>
      </c>
      <c r="L74" s="159"/>
      <c r="M74" s="159"/>
    </row>
    <row r="75" spans="2:13" x14ac:dyDescent="0.2">
      <c r="B75" s="12" t="s">
        <v>100</v>
      </c>
      <c r="C75" s="162">
        <v>0</v>
      </c>
      <c r="D75" s="162">
        <v>0</v>
      </c>
      <c r="E75" s="162">
        <v>0</v>
      </c>
      <c r="F75" s="162">
        <v>0</v>
      </c>
      <c r="G75" s="162">
        <v>0</v>
      </c>
      <c r="H75" s="162">
        <f>SUM(D75:G75)</f>
        <v>0</v>
      </c>
      <c r="I75" s="162">
        <f>C75+H75</f>
        <v>0</v>
      </c>
      <c r="L75" s="159"/>
      <c r="M75" s="159"/>
    </row>
    <row r="76" spans="2:13" x14ac:dyDescent="0.2">
      <c r="B76" s="12" t="s">
        <v>101</v>
      </c>
      <c r="C76" s="162">
        <v>0</v>
      </c>
      <c r="D76" s="162">
        <v>0</v>
      </c>
      <c r="E76" s="162">
        <v>0</v>
      </c>
      <c r="F76" s="162">
        <v>0</v>
      </c>
      <c r="G76" s="162">
        <v>0</v>
      </c>
      <c r="H76" s="162">
        <f>SUM(D76:G76)</f>
        <v>0</v>
      </c>
      <c r="I76" s="162">
        <f>C76+H76</f>
        <v>0</v>
      </c>
      <c r="L76" s="159"/>
      <c r="M76" s="159"/>
    </row>
    <row r="77" spans="2:13" x14ac:dyDescent="0.2">
      <c r="B77" s="12" t="s">
        <v>102</v>
      </c>
      <c r="C77" s="162">
        <v>0</v>
      </c>
      <c r="D77" s="162">
        <v>0</v>
      </c>
      <c r="E77" s="162">
        <v>0</v>
      </c>
      <c r="F77" s="162">
        <v>0</v>
      </c>
      <c r="G77" s="162">
        <v>0</v>
      </c>
      <c r="H77" s="162">
        <f>SUM(D77:G77)</f>
        <v>0</v>
      </c>
      <c r="I77" s="162">
        <f>C77+H77</f>
        <v>0</v>
      </c>
      <c r="L77" s="159"/>
      <c r="M77" s="159"/>
    </row>
    <row r="78" spans="2:13" x14ac:dyDescent="0.2">
      <c r="B78" s="13" t="s">
        <v>103</v>
      </c>
      <c r="C78" s="163">
        <f>SUM(C79:C85)</f>
        <v>0</v>
      </c>
      <c r="D78" s="163">
        <f>SUM(D79:D85)</f>
        <v>0</v>
      </c>
      <c r="E78" s="163">
        <f>SUM(E79:E85)</f>
        <v>0</v>
      </c>
      <c r="F78" s="163">
        <f>SUM(F79:F85)</f>
        <v>0</v>
      </c>
      <c r="G78" s="163">
        <f>SUM(G79:G85)</f>
        <v>0</v>
      </c>
      <c r="H78" s="163">
        <f>SUM(H79:H85)</f>
        <v>0</v>
      </c>
      <c r="I78" s="163">
        <f>SUM(I79:I85)</f>
        <v>0</v>
      </c>
      <c r="L78" s="159"/>
      <c r="M78" s="159"/>
    </row>
    <row r="79" spans="2:13" x14ac:dyDescent="0.2">
      <c r="B79" s="12" t="s">
        <v>104</v>
      </c>
      <c r="C79" s="162">
        <v>0</v>
      </c>
      <c r="D79" s="162">
        <v>0</v>
      </c>
      <c r="E79" s="162">
        <v>0</v>
      </c>
      <c r="F79" s="162">
        <v>0</v>
      </c>
      <c r="G79" s="162">
        <v>0</v>
      </c>
      <c r="H79" s="162">
        <f>SUM(D79:G79)</f>
        <v>0</v>
      </c>
      <c r="I79" s="162">
        <f>C79+H79</f>
        <v>0</v>
      </c>
      <c r="L79" s="159"/>
      <c r="M79" s="159"/>
    </row>
    <row r="80" spans="2:13" x14ac:dyDescent="0.2">
      <c r="B80" s="12" t="s">
        <v>105</v>
      </c>
      <c r="C80" s="162">
        <v>0</v>
      </c>
      <c r="D80" s="162">
        <v>0</v>
      </c>
      <c r="E80" s="162">
        <v>0</v>
      </c>
      <c r="F80" s="162">
        <v>0</v>
      </c>
      <c r="G80" s="162">
        <v>0</v>
      </c>
      <c r="H80" s="162">
        <f>SUM(D80:G80)</f>
        <v>0</v>
      </c>
      <c r="I80" s="162">
        <f>C80+H80</f>
        <v>0</v>
      </c>
      <c r="L80" s="159"/>
      <c r="M80" s="159"/>
    </row>
    <row r="81" spans="2:13" x14ac:dyDescent="0.2">
      <c r="B81" s="12" t="s">
        <v>106</v>
      </c>
      <c r="C81" s="162">
        <v>0</v>
      </c>
      <c r="D81" s="162">
        <v>0</v>
      </c>
      <c r="E81" s="162">
        <v>0</v>
      </c>
      <c r="F81" s="162">
        <v>0</v>
      </c>
      <c r="G81" s="162">
        <v>0</v>
      </c>
      <c r="H81" s="162">
        <f>SUM(D81:G81)</f>
        <v>0</v>
      </c>
      <c r="I81" s="162">
        <f>C81+H81</f>
        <v>0</v>
      </c>
      <c r="L81" s="159"/>
      <c r="M81" s="159"/>
    </row>
    <row r="82" spans="2:13" x14ac:dyDescent="0.2">
      <c r="B82" s="12" t="s">
        <v>107</v>
      </c>
      <c r="C82" s="162">
        <v>0</v>
      </c>
      <c r="D82" s="162">
        <v>0</v>
      </c>
      <c r="E82" s="162">
        <v>0</v>
      </c>
      <c r="F82" s="162">
        <v>0</v>
      </c>
      <c r="G82" s="162">
        <v>0</v>
      </c>
      <c r="H82" s="162">
        <f>SUM(D82:G82)</f>
        <v>0</v>
      </c>
      <c r="I82" s="162">
        <f>C82+H82</f>
        <v>0</v>
      </c>
      <c r="L82" s="159"/>
      <c r="M82" s="159"/>
    </row>
    <row r="83" spans="2:13" x14ac:dyDescent="0.2">
      <c r="B83" s="12" t="s">
        <v>108</v>
      </c>
      <c r="C83" s="162">
        <v>0</v>
      </c>
      <c r="D83" s="162">
        <v>0</v>
      </c>
      <c r="E83" s="162">
        <v>0</v>
      </c>
      <c r="F83" s="162">
        <v>0</v>
      </c>
      <c r="G83" s="162">
        <v>0</v>
      </c>
      <c r="H83" s="162">
        <f>SUM(D83:G83)</f>
        <v>0</v>
      </c>
      <c r="I83" s="162">
        <f>C83+H83</f>
        <v>0</v>
      </c>
      <c r="L83" s="159"/>
      <c r="M83" s="159"/>
    </row>
    <row r="84" spans="2:13" x14ac:dyDescent="0.2">
      <c r="B84" s="12" t="s">
        <v>109</v>
      </c>
      <c r="C84" s="162">
        <v>0</v>
      </c>
      <c r="D84" s="162">
        <v>0</v>
      </c>
      <c r="E84" s="162">
        <v>0</v>
      </c>
      <c r="F84" s="162">
        <v>0</v>
      </c>
      <c r="G84" s="162">
        <v>0</v>
      </c>
      <c r="H84" s="162">
        <f>SUM(D84:G84)</f>
        <v>0</v>
      </c>
      <c r="I84" s="162">
        <f>C84+H84</f>
        <v>0</v>
      </c>
      <c r="L84" s="159"/>
      <c r="M84" s="159"/>
    </row>
    <row r="85" spans="2:13" x14ac:dyDescent="0.2">
      <c r="B85" s="12" t="s">
        <v>110</v>
      </c>
      <c r="C85" s="162">
        <v>0</v>
      </c>
      <c r="D85" s="162">
        <v>0</v>
      </c>
      <c r="E85" s="162">
        <v>0</v>
      </c>
      <c r="F85" s="162">
        <v>0</v>
      </c>
      <c r="G85" s="162">
        <v>0</v>
      </c>
      <c r="H85" s="162">
        <f>SUM(D85:G85)</f>
        <v>0</v>
      </c>
      <c r="I85" s="162">
        <f>C85+H85</f>
        <v>0</v>
      </c>
      <c r="L85" s="159"/>
      <c r="M85" s="159"/>
    </row>
    <row r="86" spans="2:13" x14ac:dyDescent="0.2">
      <c r="B86" s="6"/>
      <c r="C86" s="162"/>
      <c r="D86" s="162"/>
      <c r="E86" s="162"/>
      <c r="F86" s="162"/>
      <c r="G86" s="162"/>
      <c r="H86" s="162"/>
      <c r="I86" s="162"/>
      <c r="L86" s="159"/>
      <c r="M86" s="159"/>
    </row>
    <row r="87" spans="2:13" x14ac:dyDescent="0.2">
      <c r="B87" s="10" t="s">
        <v>111</v>
      </c>
      <c r="C87" s="163">
        <f>C88+C96+C106+C116+C126+C136+C140+C148+C152</f>
        <v>2243235669.7500005</v>
      </c>
      <c r="D87" s="163">
        <f>D88+D96+D106+D116+D126+D136+D140+D148+D152</f>
        <v>405884875.22000003</v>
      </c>
      <c r="E87" s="163">
        <f>E88+E96+E106+E116+E126+E136+E140+E148+E152</f>
        <v>-25164406.390000001</v>
      </c>
      <c r="F87" s="163">
        <f>F88+F96+F106+F116+F126+F136+F140+F148+F152</f>
        <v>2248374500.7399998</v>
      </c>
      <c r="G87" s="163">
        <f>G88+G96+G106+G116+G126+G136+G140+G148+G152</f>
        <v>-7585395.4400000004</v>
      </c>
      <c r="H87" s="163">
        <f>H88+H96+H106+H116+H126+H136+H140+H148+H152</f>
        <v>2621509574.1300001</v>
      </c>
      <c r="I87" s="163">
        <f>I88+I96+I106+I116+I126+I136+I140+I148+I152</f>
        <v>4864745243.8800001</v>
      </c>
      <c r="L87" s="159"/>
      <c r="M87" s="159"/>
    </row>
    <row r="88" spans="2:13" x14ac:dyDescent="0.2">
      <c r="B88" s="13" t="s">
        <v>39</v>
      </c>
      <c r="C88" s="163">
        <f>SUM(C89:C95)</f>
        <v>40312993.340000004</v>
      </c>
      <c r="D88" s="163">
        <f>SUM(D89:D95)</f>
        <v>0</v>
      </c>
      <c r="E88" s="163">
        <f>SUM(E89:E95)</f>
        <v>0</v>
      </c>
      <c r="F88" s="163">
        <f>SUM(F89:F95)</f>
        <v>405497361.15999997</v>
      </c>
      <c r="G88" s="163">
        <f>SUM(G89:G95)</f>
        <v>-3758395.4400000004</v>
      </c>
      <c r="H88" s="163">
        <f>SUM(H89:H95)</f>
        <v>401738965.71999997</v>
      </c>
      <c r="I88" s="163">
        <f>SUM(I89:I95)</f>
        <v>442051959.05999994</v>
      </c>
      <c r="L88" s="159"/>
      <c r="M88" s="159"/>
    </row>
    <row r="89" spans="2:13" x14ac:dyDescent="0.2">
      <c r="B89" s="12" t="s">
        <v>40</v>
      </c>
      <c r="C89" s="162">
        <v>0</v>
      </c>
      <c r="D89" s="162">
        <v>0</v>
      </c>
      <c r="E89" s="162">
        <v>0</v>
      </c>
      <c r="F89" s="162">
        <v>0</v>
      </c>
      <c r="G89" s="162">
        <v>0</v>
      </c>
      <c r="H89" s="162">
        <f>SUM(D89:G89)</f>
        <v>0</v>
      </c>
      <c r="I89" s="162">
        <f>C89+H89</f>
        <v>0</v>
      </c>
      <c r="L89" s="159"/>
      <c r="M89" s="159"/>
    </row>
    <row r="90" spans="2:13" x14ac:dyDescent="0.2">
      <c r="B90" s="12" t="s">
        <v>41</v>
      </c>
      <c r="C90" s="162">
        <v>0</v>
      </c>
      <c r="D90" s="162">
        <v>0</v>
      </c>
      <c r="E90" s="162">
        <v>0</v>
      </c>
      <c r="F90" s="162">
        <v>0</v>
      </c>
      <c r="G90" s="162">
        <v>0</v>
      </c>
      <c r="H90" s="162">
        <f>SUM(D90:G90)</f>
        <v>0</v>
      </c>
      <c r="I90" s="162">
        <f>C90+H90</f>
        <v>0</v>
      </c>
      <c r="L90" s="159"/>
      <c r="M90" s="159"/>
    </row>
    <row r="91" spans="2:13" x14ac:dyDescent="0.2">
      <c r="B91" s="12" t="s">
        <v>42</v>
      </c>
      <c r="C91" s="162">
        <v>0</v>
      </c>
      <c r="D91" s="162">
        <v>0</v>
      </c>
      <c r="E91" s="162">
        <v>0</v>
      </c>
      <c r="F91" s="162">
        <v>0</v>
      </c>
      <c r="G91" s="162">
        <v>0</v>
      </c>
      <c r="H91" s="162">
        <f>SUM(D91:G91)</f>
        <v>0</v>
      </c>
      <c r="I91" s="162">
        <f>C91+H91</f>
        <v>0</v>
      </c>
      <c r="L91" s="159"/>
      <c r="M91" s="159"/>
    </row>
    <row r="92" spans="2:13" x14ac:dyDescent="0.2">
      <c r="B92" s="12" t="s">
        <v>43</v>
      </c>
      <c r="C92" s="162">
        <v>12051868.800000001</v>
      </c>
      <c r="D92" s="162">
        <v>0</v>
      </c>
      <c r="E92" s="162">
        <v>0</v>
      </c>
      <c r="F92" s="162">
        <v>377236236.61999995</v>
      </c>
      <c r="G92" s="162">
        <v>0</v>
      </c>
      <c r="H92" s="162">
        <f>SUM(D92:G92)</f>
        <v>377236236.61999995</v>
      </c>
      <c r="I92" s="162">
        <f>C92+H92</f>
        <v>389288105.41999996</v>
      </c>
      <c r="L92" s="159"/>
      <c r="M92" s="159"/>
    </row>
    <row r="93" spans="2:13" x14ac:dyDescent="0.2">
      <c r="B93" s="12" t="s">
        <v>44</v>
      </c>
      <c r="C93" s="162">
        <v>28261124.539999999</v>
      </c>
      <c r="D93" s="162">
        <v>0</v>
      </c>
      <c r="E93" s="162">
        <v>0</v>
      </c>
      <c r="F93" s="162">
        <v>28261124.540000003</v>
      </c>
      <c r="G93" s="162">
        <v>-3758395.4400000004</v>
      </c>
      <c r="H93" s="162">
        <f>SUM(D93:G93)</f>
        <v>24502729.100000001</v>
      </c>
      <c r="I93" s="162">
        <f>C93+H93</f>
        <v>52763853.640000001</v>
      </c>
      <c r="L93" s="159"/>
      <c r="M93" s="159"/>
    </row>
    <row r="94" spans="2:13" x14ac:dyDescent="0.2">
      <c r="B94" s="12" t="s">
        <v>45</v>
      </c>
      <c r="C94" s="162">
        <v>0</v>
      </c>
      <c r="D94" s="162">
        <v>0</v>
      </c>
      <c r="E94" s="162">
        <v>0</v>
      </c>
      <c r="F94" s="162">
        <v>0</v>
      </c>
      <c r="G94" s="162">
        <v>0</v>
      </c>
      <c r="H94" s="162">
        <f>SUM(D94:G94)</f>
        <v>0</v>
      </c>
      <c r="I94" s="162">
        <f>C94+H94</f>
        <v>0</v>
      </c>
      <c r="L94" s="159"/>
      <c r="M94" s="159"/>
    </row>
    <row r="95" spans="2:13" x14ac:dyDescent="0.2">
      <c r="B95" s="12" t="s">
        <v>46</v>
      </c>
      <c r="C95" s="162">
        <v>0</v>
      </c>
      <c r="D95" s="162">
        <v>0</v>
      </c>
      <c r="E95" s="162">
        <v>0</v>
      </c>
      <c r="F95" s="162">
        <v>0</v>
      </c>
      <c r="G95" s="162">
        <v>0</v>
      </c>
      <c r="H95" s="162">
        <f>SUM(D95:G95)</f>
        <v>0</v>
      </c>
      <c r="I95" s="162">
        <f>C95+H95</f>
        <v>0</v>
      </c>
      <c r="L95" s="159"/>
      <c r="M95" s="159"/>
    </row>
    <row r="96" spans="2:13" x14ac:dyDescent="0.2">
      <c r="B96" s="13" t="s">
        <v>47</v>
      </c>
      <c r="C96" s="163">
        <f>SUM(C97:C105)</f>
        <v>130535512.33</v>
      </c>
      <c r="D96" s="163">
        <f>SUM(D97:D105)</f>
        <v>0</v>
      </c>
      <c r="E96" s="163">
        <f>SUM(E97:E105)</f>
        <v>-6965800</v>
      </c>
      <c r="F96" s="163">
        <f>SUM(F97:F105)</f>
        <v>115886373.44</v>
      </c>
      <c r="G96" s="163">
        <f>SUM(G97:G105)</f>
        <v>-3827000</v>
      </c>
      <c r="H96" s="163">
        <f>SUM(H97:H105)</f>
        <v>105093573.44</v>
      </c>
      <c r="I96" s="163">
        <f>SUM(I97:I105)</f>
        <v>235629085.76999998</v>
      </c>
      <c r="L96" s="159"/>
      <c r="M96" s="159"/>
    </row>
    <row r="97" spans="2:13" x14ac:dyDescent="0.2">
      <c r="B97" s="12" t="s">
        <v>48</v>
      </c>
      <c r="C97" s="162">
        <v>0</v>
      </c>
      <c r="D97" s="162">
        <v>0</v>
      </c>
      <c r="E97" s="162">
        <v>0</v>
      </c>
      <c r="F97" s="162">
        <v>0</v>
      </c>
      <c r="G97" s="162">
        <v>0</v>
      </c>
      <c r="H97" s="162">
        <f>SUM(D97:G97)</f>
        <v>0</v>
      </c>
      <c r="I97" s="162">
        <f>C97+H97</f>
        <v>0</v>
      </c>
      <c r="L97" s="159"/>
      <c r="M97" s="159"/>
    </row>
    <row r="98" spans="2:13" x14ac:dyDescent="0.2">
      <c r="B98" s="12" t="s">
        <v>49</v>
      </c>
      <c r="C98" s="162">
        <v>0</v>
      </c>
      <c r="D98" s="162">
        <v>0</v>
      </c>
      <c r="E98" s="162">
        <v>0</v>
      </c>
      <c r="F98" s="162">
        <v>0</v>
      </c>
      <c r="G98" s="162">
        <v>0</v>
      </c>
      <c r="H98" s="162">
        <f>SUM(D98:G98)</f>
        <v>0</v>
      </c>
      <c r="I98" s="162">
        <f>C98+H98</f>
        <v>0</v>
      </c>
      <c r="L98" s="159"/>
      <c r="M98" s="159"/>
    </row>
    <row r="99" spans="2:13" x14ac:dyDescent="0.2">
      <c r="B99" s="12" t="s">
        <v>50</v>
      </c>
      <c r="C99" s="162">
        <v>0</v>
      </c>
      <c r="D99" s="162">
        <v>0</v>
      </c>
      <c r="E99" s="162">
        <v>0</v>
      </c>
      <c r="F99" s="162">
        <v>0</v>
      </c>
      <c r="G99" s="162">
        <v>0</v>
      </c>
      <c r="H99" s="162">
        <f>SUM(D99:G99)</f>
        <v>0</v>
      </c>
      <c r="I99" s="162">
        <f>C99+H99</f>
        <v>0</v>
      </c>
      <c r="L99" s="159"/>
      <c r="M99" s="159"/>
    </row>
    <row r="100" spans="2:13" x14ac:dyDescent="0.2">
      <c r="B100" s="12" t="s">
        <v>51</v>
      </c>
      <c r="C100" s="162">
        <v>0</v>
      </c>
      <c r="D100" s="162">
        <v>0</v>
      </c>
      <c r="E100" s="162">
        <v>0</v>
      </c>
      <c r="F100" s="162">
        <v>0</v>
      </c>
      <c r="G100" s="162">
        <v>0</v>
      </c>
      <c r="H100" s="162">
        <f>SUM(D100:G100)</f>
        <v>0</v>
      </c>
      <c r="I100" s="162">
        <f>C100+H100</f>
        <v>0</v>
      </c>
      <c r="L100" s="159"/>
      <c r="M100" s="159"/>
    </row>
    <row r="101" spans="2:13" x14ac:dyDescent="0.2">
      <c r="B101" s="14" t="s">
        <v>52</v>
      </c>
      <c r="C101" s="162">
        <v>0</v>
      </c>
      <c r="D101" s="162">
        <v>0</v>
      </c>
      <c r="E101" s="162">
        <v>0</v>
      </c>
      <c r="F101" s="162">
        <v>0</v>
      </c>
      <c r="G101" s="162">
        <v>0</v>
      </c>
      <c r="H101" s="162">
        <f>SUM(D101:G101)</f>
        <v>0</v>
      </c>
      <c r="I101" s="162">
        <f>C101+H101</f>
        <v>0</v>
      </c>
      <c r="L101" s="159"/>
      <c r="M101" s="159"/>
    </row>
    <row r="102" spans="2:13" x14ac:dyDescent="0.2">
      <c r="B102" s="12" t="s">
        <v>53</v>
      </c>
      <c r="C102" s="162">
        <v>63663270</v>
      </c>
      <c r="D102" s="162">
        <v>0</v>
      </c>
      <c r="E102" s="162">
        <v>0</v>
      </c>
      <c r="F102" s="162">
        <v>74481850.5</v>
      </c>
      <c r="G102" s="162">
        <v>0</v>
      </c>
      <c r="H102" s="162">
        <f>SUM(D102:G102)</f>
        <v>74481850.5</v>
      </c>
      <c r="I102" s="162">
        <f>C102+H102</f>
        <v>138145120.5</v>
      </c>
      <c r="L102" s="159"/>
      <c r="M102" s="159"/>
    </row>
    <row r="103" spans="2:13" x14ac:dyDescent="0.2">
      <c r="B103" s="12" t="s">
        <v>54</v>
      </c>
      <c r="C103" s="162">
        <v>44739627.640000001</v>
      </c>
      <c r="D103" s="162">
        <v>0</v>
      </c>
      <c r="E103" s="162">
        <v>-6965800</v>
      </c>
      <c r="F103" s="162">
        <v>36778572.939999998</v>
      </c>
      <c r="G103" s="162">
        <v>0</v>
      </c>
      <c r="H103" s="162">
        <f>SUM(D103:G103)</f>
        <v>29812772.939999998</v>
      </c>
      <c r="I103" s="162">
        <f>C103+H103</f>
        <v>74552400.579999998</v>
      </c>
      <c r="L103" s="159"/>
      <c r="M103" s="159"/>
    </row>
    <row r="104" spans="2:13" x14ac:dyDescent="0.2">
      <c r="B104" s="12" t="s">
        <v>55</v>
      </c>
      <c r="C104" s="162">
        <v>22132614.690000001</v>
      </c>
      <c r="D104" s="162">
        <v>0</v>
      </c>
      <c r="E104" s="162">
        <v>0</v>
      </c>
      <c r="F104" s="162">
        <v>4625950</v>
      </c>
      <c r="G104" s="162">
        <v>-3827000</v>
      </c>
      <c r="H104" s="162">
        <f>SUM(D104:G104)</f>
        <v>798950</v>
      </c>
      <c r="I104" s="162">
        <f>C104+H104</f>
        <v>22931564.690000001</v>
      </c>
      <c r="L104" s="159"/>
      <c r="M104" s="159"/>
    </row>
    <row r="105" spans="2:13" x14ac:dyDescent="0.2">
      <c r="B105" s="12" t="s">
        <v>56</v>
      </c>
      <c r="C105" s="162">
        <v>0</v>
      </c>
      <c r="D105" s="162">
        <v>0</v>
      </c>
      <c r="E105" s="162">
        <v>0</v>
      </c>
      <c r="F105" s="162">
        <v>0</v>
      </c>
      <c r="G105" s="162">
        <v>0</v>
      </c>
      <c r="H105" s="162">
        <f>SUM(D105:G105)</f>
        <v>0</v>
      </c>
      <c r="I105" s="162">
        <f>C105+H105</f>
        <v>0</v>
      </c>
      <c r="L105" s="159"/>
      <c r="M105" s="159"/>
    </row>
    <row r="106" spans="2:13" x14ac:dyDescent="0.2">
      <c r="B106" s="13" t="s">
        <v>57</v>
      </c>
      <c r="C106" s="163">
        <f>SUM(C107:C115)</f>
        <v>657423843.70000005</v>
      </c>
      <c r="D106" s="163">
        <f>SUM(D107:D115)</f>
        <v>49241745.759999998</v>
      </c>
      <c r="E106" s="163">
        <f>SUM(E107:E115)</f>
        <v>0</v>
      </c>
      <c r="F106" s="163">
        <f>SUM(F107:F115)</f>
        <v>366894217.37000006</v>
      </c>
      <c r="G106" s="163">
        <f>SUM(G107:G115)</f>
        <v>0</v>
      </c>
      <c r="H106" s="163">
        <f>SUM(H107:H115)</f>
        <v>416135963.13000005</v>
      </c>
      <c r="I106" s="163">
        <f>SUM(I107:I115)</f>
        <v>1073559806.8300002</v>
      </c>
      <c r="L106" s="159"/>
      <c r="M106" s="159"/>
    </row>
    <row r="107" spans="2:13" x14ac:dyDescent="0.2">
      <c r="B107" s="12" t="s">
        <v>58</v>
      </c>
      <c r="C107" s="162">
        <v>0</v>
      </c>
      <c r="D107" s="162">
        <v>0</v>
      </c>
      <c r="E107" s="162">
        <v>0</v>
      </c>
      <c r="F107" s="162">
        <v>0</v>
      </c>
      <c r="G107" s="162">
        <v>0</v>
      </c>
      <c r="H107" s="162">
        <f>SUM(D107:G107)</f>
        <v>0</v>
      </c>
      <c r="I107" s="162">
        <f>C107+H107</f>
        <v>0</v>
      </c>
      <c r="L107" s="159"/>
      <c r="M107" s="159"/>
    </row>
    <row r="108" spans="2:13" x14ac:dyDescent="0.2">
      <c r="B108" s="12" t="s">
        <v>59</v>
      </c>
      <c r="C108" s="162">
        <v>0</v>
      </c>
      <c r="D108" s="162">
        <v>0</v>
      </c>
      <c r="E108" s="162">
        <v>0</v>
      </c>
      <c r="F108" s="162">
        <v>0</v>
      </c>
      <c r="G108" s="162">
        <v>0</v>
      </c>
      <c r="H108" s="162">
        <f>SUM(D108:G108)</f>
        <v>0</v>
      </c>
      <c r="I108" s="162">
        <f>C108+H108</f>
        <v>0</v>
      </c>
      <c r="L108" s="159"/>
      <c r="M108" s="159"/>
    </row>
    <row r="109" spans="2:13" x14ac:dyDescent="0.2">
      <c r="B109" s="12" t="s">
        <v>60</v>
      </c>
      <c r="C109" s="162">
        <v>0</v>
      </c>
      <c r="D109" s="162">
        <v>6965800</v>
      </c>
      <c r="E109" s="162">
        <v>0</v>
      </c>
      <c r="F109" s="162">
        <v>0</v>
      </c>
      <c r="G109" s="162">
        <v>0</v>
      </c>
      <c r="H109" s="162">
        <f>SUM(D109:G109)</f>
        <v>6965800</v>
      </c>
      <c r="I109" s="162">
        <f>C109+H109</f>
        <v>6965800</v>
      </c>
      <c r="L109" s="159"/>
      <c r="M109" s="159"/>
    </row>
    <row r="110" spans="2:13" x14ac:dyDescent="0.2">
      <c r="B110" s="12" t="s">
        <v>61</v>
      </c>
      <c r="C110" s="162">
        <v>0</v>
      </c>
      <c r="D110" s="162">
        <v>0</v>
      </c>
      <c r="E110" s="162">
        <v>0</v>
      </c>
      <c r="F110" s="162">
        <v>0</v>
      </c>
      <c r="G110" s="162">
        <v>0</v>
      </c>
      <c r="H110" s="162">
        <f>SUM(D110:G110)</f>
        <v>0</v>
      </c>
      <c r="I110" s="162">
        <f>C110+H110</f>
        <v>0</v>
      </c>
      <c r="L110" s="159"/>
      <c r="M110" s="159"/>
    </row>
    <row r="111" spans="2:13" x14ac:dyDescent="0.2">
      <c r="B111" s="12" t="s">
        <v>62</v>
      </c>
      <c r="C111" s="162">
        <v>656890162.70000005</v>
      </c>
      <c r="D111" s="162">
        <f>40000000+2275945.76</f>
        <v>42275945.759999998</v>
      </c>
      <c r="E111" s="162">
        <v>0</v>
      </c>
      <c r="F111" s="162">
        <v>366358501.37000006</v>
      </c>
      <c r="G111" s="162">
        <v>0</v>
      </c>
      <c r="H111" s="162">
        <f>SUM(D111:G111)</f>
        <v>408634447.13000005</v>
      </c>
      <c r="I111" s="162">
        <f>C111+H111</f>
        <v>1065524609.8300002</v>
      </c>
      <c r="L111" s="159"/>
      <c r="M111" s="159"/>
    </row>
    <row r="112" spans="2:13" x14ac:dyDescent="0.2">
      <c r="B112" s="12" t="s">
        <v>63</v>
      </c>
      <c r="C112" s="162">
        <v>0</v>
      </c>
      <c r="D112" s="162">
        <v>0</v>
      </c>
      <c r="E112" s="162">
        <v>0</v>
      </c>
      <c r="F112" s="162">
        <v>0</v>
      </c>
      <c r="G112" s="162">
        <v>0</v>
      </c>
      <c r="H112" s="162">
        <f>SUM(D112:G112)</f>
        <v>0</v>
      </c>
      <c r="I112" s="162">
        <f>C112+H112</f>
        <v>0</v>
      </c>
      <c r="L112" s="159"/>
      <c r="M112" s="159"/>
    </row>
    <row r="113" spans="2:13" x14ac:dyDescent="0.2">
      <c r="B113" s="12" t="s">
        <v>64</v>
      </c>
      <c r="C113" s="162">
        <v>0</v>
      </c>
      <c r="D113" s="162">
        <v>0</v>
      </c>
      <c r="E113" s="162">
        <v>0</v>
      </c>
      <c r="F113" s="162">
        <v>0</v>
      </c>
      <c r="G113" s="162">
        <v>0</v>
      </c>
      <c r="H113" s="162">
        <f>SUM(D113:G113)</f>
        <v>0</v>
      </c>
      <c r="I113" s="162">
        <f>C113+H113</f>
        <v>0</v>
      </c>
      <c r="L113" s="159"/>
      <c r="M113" s="159"/>
    </row>
    <row r="114" spans="2:13" x14ac:dyDescent="0.2">
      <c r="B114" s="12" t="s">
        <v>65</v>
      </c>
      <c r="C114" s="162">
        <v>0</v>
      </c>
      <c r="D114" s="162">
        <v>0</v>
      </c>
      <c r="E114" s="162">
        <v>0</v>
      </c>
      <c r="F114" s="162">
        <v>0</v>
      </c>
      <c r="G114" s="162">
        <v>0</v>
      </c>
      <c r="H114" s="162">
        <f>SUM(D114:G114)</f>
        <v>0</v>
      </c>
      <c r="I114" s="162">
        <f>C114+H114</f>
        <v>0</v>
      </c>
      <c r="L114" s="159"/>
      <c r="M114" s="159"/>
    </row>
    <row r="115" spans="2:13" x14ac:dyDescent="0.2">
      <c r="B115" s="12" t="s">
        <v>66</v>
      </c>
      <c r="C115" s="162">
        <v>533681</v>
      </c>
      <c r="D115" s="162">
        <v>0</v>
      </c>
      <c r="E115" s="162">
        <v>0</v>
      </c>
      <c r="F115" s="162">
        <v>535716</v>
      </c>
      <c r="G115" s="162">
        <v>0</v>
      </c>
      <c r="H115" s="162">
        <f>SUM(D115:G115)</f>
        <v>535716</v>
      </c>
      <c r="I115" s="162">
        <f>C115+H115</f>
        <v>1069397</v>
      </c>
      <c r="L115" s="159"/>
      <c r="M115" s="159"/>
    </row>
    <row r="116" spans="2:13" x14ac:dyDescent="0.2">
      <c r="B116" s="13" t="s">
        <v>67</v>
      </c>
      <c r="C116" s="163">
        <f>SUM(C117:C125)</f>
        <v>321042770.10000002</v>
      </c>
      <c r="D116" s="163">
        <f>SUM(D117:D125)</f>
        <v>22697035.080000002</v>
      </c>
      <c r="E116" s="163">
        <f>SUM(E117:E125)</f>
        <v>0</v>
      </c>
      <c r="F116" s="163">
        <f>SUM(F117:F125)</f>
        <v>321492520.10000002</v>
      </c>
      <c r="G116" s="163">
        <f>SUM(G117:G125)</f>
        <v>0</v>
      </c>
      <c r="H116" s="163">
        <f>SUM(H117:H125)</f>
        <v>344189555.18000001</v>
      </c>
      <c r="I116" s="163">
        <f>SUM(I117:I125)</f>
        <v>665232325.27999997</v>
      </c>
      <c r="L116" s="159"/>
      <c r="M116" s="159"/>
    </row>
    <row r="117" spans="2:13" x14ac:dyDescent="0.2">
      <c r="B117" s="12" t="s">
        <v>68</v>
      </c>
      <c r="C117" s="162">
        <v>177389836.68000001</v>
      </c>
      <c r="D117" s="162">
        <v>0</v>
      </c>
      <c r="E117" s="162">
        <v>0</v>
      </c>
      <c r="F117" s="162">
        <v>177389836.68000001</v>
      </c>
      <c r="G117" s="162">
        <v>0</v>
      </c>
      <c r="H117" s="162">
        <f>SUM(D117:G117)</f>
        <v>177389836.68000001</v>
      </c>
      <c r="I117" s="162">
        <f>C117+H117</f>
        <v>354779673.36000001</v>
      </c>
      <c r="L117" s="159"/>
      <c r="M117" s="159"/>
    </row>
    <row r="118" spans="2:13" x14ac:dyDescent="0.2">
      <c r="B118" s="12" t="s">
        <v>69</v>
      </c>
      <c r="C118" s="162">
        <v>143652933.41999999</v>
      </c>
      <c r="D118" s="162">
        <v>21893155.080000002</v>
      </c>
      <c r="E118" s="162">
        <v>0</v>
      </c>
      <c r="F118" s="162">
        <v>143652933.41999999</v>
      </c>
      <c r="G118" s="162">
        <v>0</v>
      </c>
      <c r="H118" s="162">
        <f>SUM(D118:G118)</f>
        <v>165546088.5</v>
      </c>
      <c r="I118" s="162">
        <f>C118+H118</f>
        <v>309199021.91999996</v>
      </c>
      <c r="L118" s="159"/>
      <c r="M118" s="159"/>
    </row>
    <row r="119" spans="2:13" x14ac:dyDescent="0.2">
      <c r="B119" s="12" t="s">
        <v>70</v>
      </c>
      <c r="C119" s="162">
        <v>0</v>
      </c>
      <c r="D119" s="162">
        <v>0</v>
      </c>
      <c r="E119" s="162">
        <v>0</v>
      </c>
      <c r="F119" s="162">
        <v>0</v>
      </c>
      <c r="G119" s="162">
        <v>0</v>
      </c>
      <c r="H119" s="162">
        <f>SUM(D119:G119)</f>
        <v>0</v>
      </c>
      <c r="I119" s="162">
        <f>C119+H119</f>
        <v>0</v>
      </c>
      <c r="L119" s="159"/>
      <c r="M119" s="159"/>
    </row>
    <row r="120" spans="2:13" x14ac:dyDescent="0.2">
      <c r="B120" s="12" t="s">
        <v>71</v>
      </c>
      <c r="C120" s="162">
        <v>0</v>
      </c>
      <c r="D120" s="162">
        <v>803880</v>
      </c>
      <c r="E120" s="162">
        <v>0</v>
      </c>
      <c r="F120" s="162">
        <v>449750</v>
      </c>
      <c r="G120" s="162">
        <v>0</v>
      </c>
      <c r="H120" s="162">
        <f>SUM(D120:G120)</f>
        <v>1253630</v>
      </c>
      <c r="I120" s="162">
        <f>C120+H120</f>
        <v>1253630</v>
      </c>
      <c r="L120" s="159"/>
      <c r="M120" s="159"/>
    </row>
    <row r="121" spans="2:13" x14ac:dyDescent="0.2">
      <c r="B121" s="12" t="s">
        <v>72</v>
      </c>
      <c r="C121" s="162">
        <v>0</v>
      </c>
      <c r="D121" s="162">
        <v>0</v>
      </c>
      <c r="E121" s="162">
        <v>0</v>
      </c>
      <c r="F121" s="162">
        <v>0</v>
      </c>
      <c r="G121" s="162">
        <v>0</v>
      </c>
      <c r="H121" s="162">
        <f>SUM(D121:G121)</f>
        <v>0</v>
      </c>
      <c r="I121" s="162">
        <f>C121+H121</f>
        <v>0</v>
      </c>
      <c r="L121" s="159"/>
      <c r="M121" s="159"/>
    </row>
    <row r="122" spans="2:13" x14ac:dyDescent="0.2">
      <c r="B122" s="12" t="s">
        <v>73</v>
      </c>
      <c r="C122" s="162">
        <v>0</v>
      </c>
      <c r="D122" s="162">
        <v>0</v>
      </c>
      <c r="E122" s="162">
        <v>0</v>
      </c>
      <c r="F122" s="162">
        <v>0</v>
      </c>
      <c r="G122" s="162">
        <v>0</v>
      </c>
      <c r="H122" s="162">
        <f>SUM(D122:G122)</f>
        <v>0</v>
      </c>
      <c r="I122" s="162">
        <f>C122+H122</f>
        <v>0</v>
      </c>
      <c r="L122" s="159"/>
      <c r="M122" s="159"/>
    </row>
    <row r="123" spans="2:13" x14ac:dyDescent="0.2">
      <c r="B123" s="12" t="s">
        <v>74</v>
      </c>
      <c r="C123" s="162">
        <v>0</v>
      </c>
      <c r="D123" s="162">
        <v>0</v>
      </c>
      <c r="E123" s="162">
        <v>0</v>
      </c>
      <c r="F123" s="162">
        <v>0</v>
      </c>
      <c r="G123" s="162">
        <v>0</v>
      </c>
      <c r="H123" s="162">
        <f>SUM(D123:G123)</f>
        <v>0</v>
      </c>
      <c r="I123" s="162">
        <f>C123+H123</f>
        <v>0</v>
      </c>
      <c r="L123" s="159"/>
      <c r="M123" s="159"/>
    </row>
    <row r="124" spans="2:13" x14ac:dyDescent="0.2">
      <c r="B124" s="12" t="s">
        <v>75</v>
      </c>
      <c r="C124" s="162">
        <v>0</v>
      </c>
      <c r="D124" s="162">
        <v>0</v>
      </c>
      <c r="E124" s="162">
        <v>0</v>
      </c>
      <c r="F124" s="162">
        <v>0</v>
      </c>
      <c r="G124" s="162">
        <v>0</v>
      </c>
      <c r="H124" s="162">
        <f>SUM(D124:G124)</f>
        <v>0</v>
      </c>
      <c r="I124" s="162">
        <f>C124+H124</f>
        <v>0</v>
      </c>
      <c r="L124" s="159"/>
      <c r="M124" s="159"/>
    </row>
    <row r="125" spans="2:13" x14ac:dyDescent="0.2">
      <c r="B125" s="12" t="s">
        <v>76</v>
      </c>
      <c r="C125" s="162">
        <v>0</v>
      </c>
      <c r="D125" s="162">
        <v>0</v>
      </c>
      <c r="E125" s="162">
        <v>0</v>
      </c>
      <c r="F125" s="162">
        <v>0</v>
      </c>
      <c r="G125" s="162">
        <v>0</v>
      </c>
      <c r="H125" s="162">
        <f>SUM(D125:G125)</f>
        <v>0</v>
      </c>
      <c r="I125" s="162">
        <f>C125+H125</f>
        <v>0</v>
      </c>
      <c r="L125" s="159"/>
      <c r="M125" s="159"/>
    </row>
    <row r="126" spans="2:13" x14ac:dyDescent="0.2">
      <c r="B126" s="13" t="s">
        <v>77</v>
      </c>
      <c r="C126" s="163">
        <f>SUM(C127:C135)</f>
        <v>118553362.18000001</v>
      </c>
      <c r="D126" s="163">
        <f>SUM(D127:D135)</f>
        <v>15403105.969999999</v>
      </c>
      <c r="E126" s="163">
        <f>SUM(E127:E135)</f>
        <v>0</v>
      </c>
      <c r="F126" s="163">
        <f>SUM(F127:F135)</f>
        <v>124330935.03999999</v>
      </c>
      <c r="G126" s="163">
        <f>SUM(G127:G135)</f>
        <v>0</v>
      </c>
      <c r="H126" s="163">
        <f>SUM(H127:H135)</f>
        <v>139734041.00999999</v>
      </c>
      <c r="I126" s="163">
        <f>SUM(I127:I135)</f>
        <v>258287403.19</v>
      </c>
      <c r="L126" s="159"/>
      <c r="M126" s="159"/>
    </row>
    <row r="127" spans="2:13" x14ac:dyDescent="0.2">
      <c r="B127" s="12" t="s">
        <v>78</v>
      </c>
      <c r="C127" s="162">
        <v>0</v>
      </c>
      <c r="D127" s="162">
        <v>150000.01</v>
      </c>
      <c r="E127" s="162">
        <v>0</v>
      </c>
      <c r="F127" s="162">
        <v>0</v>
      </c>
      <c r="G127" s="162">
        <v>0</v>
      </c>
      <c r="H127" s="162">
        <f>SUM(D127:G127)</f>
        <v>150000.01</v>
      </c>
      <c r="I127" s="162">
        <f>C127+H127</f>
        <v>150000.01</v>
      </c>
      <c r="L127" s="159"/>
      <c r="M127" s="159"/>
    </row>
    <row r="128" spans="2:13" x14ac:dyDescent="0.2">
      <c r="B128" s="12" t="s">
        <v>79</v>
      </c>
      <c r="C128" s="162">
        <v>9450000</v>
      </c>
      <c r="D128" s="162">
        <v>11377106</v>
      </c>
      <c r="E128" s="162">
        <v>0</v>
      </c>
      <c r="F128" s="162">
        <v>0</v>
      </c>
      <c r="G128" s="162">
        <v>0</v>
      </c>
      <c r="H128" s="162">
        <f>SUM(D128:G128)</f>
        <v>11377106</v>
      </c>
      <c r="I128" s="162">
        <f>C128+H128</f>
        <v>20827106</v>
      </c>
      <c r="L128" s="159"/>
      <c r="M128" s="159"/>
    </row>
    <row r="129" spans="2:13" x14ac:dyDescent="0.2">
      <c r="B129" s="12" t="s">
        <v>80</v>
      </c>
      <c r="C129" s="162">
        <v>0</v>
      </c>
      <c r="D129" s="162">
        <v>0</v>
      </c>
      <c r="E129" s="162">
        <v>0</v>
      </c>
      <c r="F129" s="162">
        <v>0</v>
      </c>
      <c r="G129" s="162">
        <v>0</v>
      </c>
      <c r="H129" s="162">
        <f>SUM(D129:G129)</f>
        <v>0</v>
      </c>
      <c r="I129" s="162">
        <f>C129+H129</f>
        <v>0</v>
      </c>
      <c r="L129" s="159"/>
      <c r="M129" s="159"/>
    </row>
    <row r="130" spans="2:13" x14ac:dyDescent="0.2">
      <c r="B130" s="12" t="s">
        <v>81</v>
      </c>
      <c r="C130" s="162">
        <v>99043648</v>
      </c>
      <c r="D130" s="162">
        <v>3875999.96</v>
      </c>
      <c r="E130" s="162">
        <v>0</v>
      </c>
      <c r="F130" s="162">
        <v>114271220.86</v>
      </c>
      <c r="G130" s="162">
        <v>0</v>
      </c>
      <c r="H130" s="162">
        <f>SUM(D130:G130)</f>
        <v>118147220.81999999</v>
      </c>
      <c r="I130" s="162">
        <f>C130+H130</f>
        <v>217190868.81999999</v>
      </c>
      <c r="L130" s="159"/>
      <c r="M130" s="159"/>
    </row>
    <row r="131" spans="2:13" x14ac:dyDescent="0.2">
      <c r="B131" s="12" t="s">
        <v>82</v>
      </c>
      <c r="C131" s="162">
        <v>0</v>
      </c>
      <c r="D131" s="162">
        <v>0</v>
      </c>
      <c r="E131" s="162">
        <v>0</v>
      </c>
      <c r="F131" s="162">
        <v>0</v>
      </c>
      <c r="G131" s="162">
        <v>0</v>
      </c>
      <c r="H131" s="162">
        <f>SUM(D131:G131)</f>
        <v>0</v>
      </c>
      <c r="I131" s="162">
        <f>C131+H131</f>
        <v>0</v>
      </c>
      <c r="L131" s="159"/>
      <c r="M131" s="159"/>
    </row>
    <row r="132" spans="2:13" x14ac:dyDescent="0.2">
      <c r="B132" s="12" t="s">
        <v>83</v>
      </c>
      <c r="C132" s="162">
        <v>10059714.18</v>
      </c>
      <c r="D132" s="162">
        <v>0</v>
      </c>
      <c r="E132" s="162">
        <v>0</v>
      </c>
      <c r="F132" s="162">
        <v>10059714.18</v>
      </c>
      <c r="G132" s="162">
        <v>0</v>
      </c>
      <c r="H132" s="162">
        <f>SUM(D132:G132)</f>
        <v>10059714.18</v>
      </c>
      <c r="I132" s="162">
        <f>C132+H132</f>
        <v>20119428.359999999</v>
      </c>
      <c r="L132" s="159"/>
      <c r="M132" s="159"/>
    </row>
    <row r="133" spans="2:13" x14ac:dyDescent="0.2">
      <c r="B133" s="12" t="s">
        <v>84</v>
      </c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2">
        <f>SUM(D133:G133)</f>
        <v>0</v>
      </c>
      <c r="I133" s="162">
        <f>C133+H133</f>
        <v>0</v>
      </c>
      <c r="L133" s="159"/>
      <c r="M133" s="159"/>
    </row>
    <row r="134" spans="2:13" x14ac:dyDescent="0.2">
      <c r="B134" s="12" t="s">
        <v>85</v>
      </c>
      <c r="C134" s="162">
        <v>0</v>
      </c>
      <c r="D134" s="162">
        <v>0</v>
      </c>
      <c r="E134" s="162">
        <v>0</v>
      </c>
      <c r="F134" s="162">
        <v>0</v>
      </c>
      <c r="G134" s="162">
        <v>0</v>
      </c>
      <c r="H134" s="162">
        <f>SUM(D134:G134)</f>
        <v>0</v>
      </c>
      <c r="I134" s="162">
        <f>C134+H134</f>
        <v>0</v>
      </c>
      <c r="L134" s="159"/>
      <c r="M134" s="159"/>
    </row>
    <row r="135" spans="2:13" x14ac:dyDescent="0.2">
      <c r="B135" s="12" t="s">
        <v>86</v>
      </c>
      <c r="C135" s="162">
        <v>0</v>
      </c>
      <c r="D135" s="162">
        <v>0</v>
      </c>
      <c r="E135" s="162">
        <v>0</v>
      </c>
      <c r="F135" s="162">
        <v>0</v>
      </c>
      <c r="G135" s="162">
        <v>0</v>
      </c>
      <c r="H135" s="162">
        <f>SUM(D135:G135)</f>
        <v>0</v>
      </c>
      <c r="I135" s="162">
        <f>C135+H135</f>
        <v>0</v>
      </c>
      <c r="L135" s="159"/>
      <c r="M135" s="159"/>
    </row>
    <row r="136" spans="2:13" x14ac:dyDescent="0.2">
      <c r="B136" s="13" t="s">
        <v>87</v>
      </c>
      <c r="C136" s="163">
        <f>SUM(C137:C139)</f>
        <v>306650317.02999997</v>
      </c>
      <c r="D136" s="163">
        <f>SUM(D137:D139)</f>
        <v>318542986.35000002</v>
      </c>
      <c r="E136" s="163">
        <f>SUM(E137:E139)</f>
        <v>0</v>
      </c>
      <c r="F136" s="163">
        <f>SUM(F137:F139)</f>
        <v>510737389.67999995</v>
      </c>
      <c r="G136" s="163">
        <f>SUM(G137:G139)</f>
        <v>0</v>
      </c>
      <c r="H136" s="163">
        <f>SUM(H137:H139)</f>
        <v>829280376.02999997</v>
      </c>
      <c r="I136" s="163">
        <f>SUM(I137:I139)</f>
        <v>1135930693.0599999</v>
      </c>
      <c r="L136" s="159"/>
      <c r="M136" s="159"/>
    </row>
    <row r="137" spans="2:13" x14ac:dyDescent="0.2">
      <c r="B137" s="12" t="s">
        <v>88</v>
      </c>
      <c r="C137" s="162">
        <v>231460317.03</v>
      </c>
      <c r="D137" s="162">
        <f>20416012.35+138460971.87</f>
        <v>158876984.22</v>
      </c>
      <c r="E137" s="162">
        <v>0</v>
      </c>
      <c r="F137" s="162">
        <v>357638813.28999996</v>
      </c>
      <c r="G137" s="162">
        <v>0</v>
      </c>
      <c r="H137" s="162">
        <f>SUM(D137:G137)</f>
        <v>516515797.50999999</v>
      </c>
      <c r="I137" s="162">
        <f>C137+H137</f>
        <v>747976114.53999996</v>
      </c>
      <c r="L137" s="159"/>
      <c r="M137" s="159"/>
    </row>
    <row r="138" spans="2:13" x14ac:dyDescent="0.2">
      <c r="B138" s="12" t="s">
        <v>89</v>
      </c>
      <c r="C138" s="162">
        <v>75190000</v>
      </c>
      <c r="D138" s="162">
        <f>11105240+148560762.13</f>
        <v>159666002.13</v>
      </c>
      <c r="E138" s="162">
        <v>0</v>
      </c>
      <c r="F138" s="162">
        <v>153098576.38999999</v>
      </c>
      <c r="G138" s="162">
        <v>0</v>
      </c>
      <c r="H138" s="162">
        <f>SUM(D138:G138)</f>
        <v>312764578.51999998</v>
      </c>
      <c r="I138" s="162">
        <f>C138+H138</f>
        <v>387954578.51999998</v>
      </c>
      <c r="L138" s="159"/>
      <c r="M138" s="159"/>
    </row>
    <row r="139" spans="2:13" x14ac:dyDescent="0.2">
      <c r="B139" s="12" t="s">
        <v>90</v>
      </c>
      <c r="C139" s="162">
        <v>0</v>
      </c>
      <c r="D139" s="162">
        <v>0</v>
      </c>
      <c r="E139" s="162">
        <v>0</v>
      </c>
      <c r="F139" s="162">
        <v>0</v>
      </c>
      <c r="G139" s="162">
        <v>0</v>
      </c>
      <c r="H139" s="162">
        <f>SUM(D139:G139)</f>
        <v>0</v>
      </c>
      <c r="I139" s="162">
        <f>C139+H139</f>
        <v>0</v>
      </c>
      <c r="L139" s="159"/>
      <c r="M139" s="159"/>
    </row>
    <row r="140" spans="2:13" x14ac:dyDescent="0.2">
      <c r="B140" s="13" t="s">
        <v>91</v>
      </c>
      <c r="C140" s="163">
        <f>SUM(C141:C147)</f>
        <v>383685829.89999998</v>
      </c>
      <c r="D140" s="163">
        <f>SUM(D141:D147)</f>
        <v>2.0599999999972169</v>
      </c>
      <c r="E140" s="163">
        <f>SUM(E141:E147)</f>
        <v>-18198606.390000001</v>
      </c>
      <c r="F140" s="163">
        <f>SUM(F141:F147)</f>
        <v>118504662.78</v>
      </c>
      <c r="G140" s="163">
        <f>SUM(G141:G147)</f>
        <v>0</v>
      </c>
      <c r="H140" s="163">
        <f>SUM(H141:H147)</f>
        <v>100306058.45</v>
      </c>
      <c r="I140" s="163">
        <f>SUM(I141:I147)</f>
        <v>483991888.34999996</v>
      </c>
      <c r="L140" s="159"/>
      <c r="M140" s="159"/>
    </row>
    <row r="141" spans="2:13" x14ac:dyDescent="0.2">
      <c r="B141" s="12" t="s">
        <v>92</v>
      </c>
      <c r="C141" s="162">
        <v>0</v>
      </c>
      <c r="D141" s="162">
        <v>0</v>
      </c>
      <c r="E141" s="162">
        <v>0</v>
      </c>
      <c r="F141" s="162">
        <v>0</v>
      </c>
      <c r="G141" s="162">
        <v>0</v>
      </c>
      <c r="H141" s="162">
        <f>SUM(D141:G141)</f>
        <v>0</v>
      </c>
      <c r="I141" s="162">
        <f>C141+H141</f>
        <v>0</v>
      </c>
      <c r="L141" s="159"/>
      <c r="M141" s="159"/>
    </row>
    <row r="142" spans="2:13" x14ac:dyDescent="0.2">
      <c r="B142" s="12" t="s">
        <v>93</v>
      </c>
      <c r="C142" s="162">
        <v>0</v>
      </c>
      <c r="D142" s="162">
        <v>0</v>
      </c>
      <c r="E142" s="162">
        <v>0</v>
      </c>
      <c r="F142" s="162">
        <v>0</v>
      </c>
      <c r="G142" s="162">
        <v>0</v>
      </c>
      <c r="H142" s="162">
        <f>SUM(D142:G142)</f>
        <v>0</v>
      </c>
      <c r="I142" s="162">
        <f>C142+H142</f>
        <v>0</v>
      </c>
      <c r="L142" s="159"/>
      <c r="M142" s="159"/>
    </row>
    <row r="143" spans="2:13" x14ac:dyDescent="0.2">
      <c r="B143" s="12" t="s">
        <v>94</v>
      </c>
      <c r="C143" s="162">
        <v>0</v>
      </c>
      <c r="D143" s="162">
        <v>0</v>
      </c>
      <c r="E143" s="162">
        <v>0</v>
      </c>
      <c r="F143" s="162">
        <v>0</v>
      </c>
      <c r="G143" s="162">
        <v>0</v>
      </c>
      <c r="H143" s="162">
        <f>SUM(D143:G143)</f>
        <v>0</v>
      </c>
      <c r="I143" s="162">
        <f>C143+H143</f>
        <v>0</v>
      </c>
      <c r="L143" s="159"/>
      <c r="M143" s="159"/>
    </row>
    <row r="144" spans="2:13" x14ac:dyDescent="0.2">
      <c r="B144" s="12" t="s">
        <v>95</v>
      </c>
      <c r="C144" s="162">
        <v>0</v>
      </c>
      <c r="D144" s="162">
        <v>0</v>
      </c>
      <c r="E144" s="162">
        <v>0</v>
      </c>
      <c r="F144" s="162">
        <v>0</v>
      </c>
      <c r="G144" s="162">
        <v>0</v>
      </c>
      <c r="H144" s="162">
        <f>SUM(D144:G144)</f>
        <v>0</v>
      </c>
      <c r="I144" s="162">
        <f>C144+H144</f>
        <v>0</v>
      </c>
      <c r="L144" s="159"/>
      <c r="M144" s="159"/>
    </row>
    <row r="145" spans="2:13" x14ac:dyDescent="0.2">
      <c r="B145" s="12" t="s">
        <v>96</v>
      </c>
      <c r="C145" s="162">
        <v>0</v>
      </c>
      <c r="D145" s="162">
        <v>0</v>
      </c>
      <c r="E145" s="162">
        <v>0</v>
      </c>
      <c r="F145" s="162">
        <v>0</v>
      </c>
      <c r="G145" s="162">
        <v>0</v>
      </c>
      <c r="H145" s="162">
        <f>SUM(D145:G145)</f>
        <v>0</v>
      </c>
      <c r="I145" s="162">
        <f>C145+H145</f>
        <v>0</v>
      </c>
      <c r="L145" s="159"/>
      <c r="M145" s="159"/>
    </row>
    <row r="146" spans="2:13" x14ac:dyDescent="0.2">
      <c r="B146" s="12" t="s">
        <v>97</v>
      </c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2">
        <f>SUM(D146:G146)</f>
        <v>0</v>
      </c>
      <c r="I146" s="162">
        <f>C146+H146</f>
        <v>0</v>
      </c>
      <c r="L146" s="159"/>
      <c r="M146" s="159"/>
    </row>
    <row r="147" spans="2:13" x14ac:dyDescent="0.2">
      <c r="B147" s="12" t="s">
        <v>98</v>
      </c>
      <c r="C147" s="162">
        <v>383685829.89999998</v>
      </c>
      <c r="D147" s="162">
        <v>2.0599999999972169</v>
      </c>
      <c r="E147" s="162">
        <v>-18198606.390000001</v>
      </c>
      <c r="F147" s="162">
        <v>118504662.78</v>
      </c>
      <c r="G147" s="162">
        <v>0</v>
      </c>
      <c r="H147" s="162">
        <f>SUM(D147:G147)</f>
        <v>100306058.45</v>
      </c>
      <c r="I147" s="162">
        <f>C147+H147</f>
        <v>483991888.34999996</v>
      </c>
      <c r="L147" s="159"/>
      <c r="M147" s="159"/>
    </row>
    <row r="148" spans="2:13" x14ac:dyDescent="0.2">
      <c r="B148" s="13" t="s">
        <v>99</v>
      </c>
      <c r="C148" s="163">
        <f>SUM(C149:C151)</f>
        <v>0</v>
      </c>
      <c r="D148" s="163">
        <f>SUM(D149:D151)</f>
        <v>0</v>
      </c>
      <c r="E148" s="163">
        <f>SUM(E149:E151)</f>
        <v>0</v>
      </c>
      <c r="F148" s="163">
        <f>SUM(F149:F151)</f>
        <v>0</v>
      </c>
      <c r="G148" s="163">
        <f>SUM(G149:G151)</f>
        <v>0</v>
      </c>
      <c r="H148" s="163">
        <f>SUM(H149:H151)</f>
        <v>0</v>
      </c>
      <c r="I148" s="163">
        <f>SUM(I149:I151)</f>
        <v>0</v>
      </c>
      <c r="L148" s="159"/>
      <c r="M148" s="159"/>
    </row>
    <row r="149" spans="2:13" x14ac:dyDescent="0.2">
      <c r="B149" s="12" t="s">
        <v>100</v>
      </c>
      <c r="C149" s="162">
        <v>0</v>
      </c>
      <c r="D149" s="162">
        <v>0</v>
      </c>
      <c r="E149" s="162">
        <v>0</v>
      </c>
      <c r="F149" s="162">
        <v>0</v>
      </c>
      <c r="G149" s="162">
        <v>0</v>
      </c>
      <c r="H149" s="162">
        <f>SUM(D149:G149)</f>
        <v>0</v>
      </c>
      <c r="I149" s="162">
        <f>C149+H149</f>
        <v>0</v>
      </c>
      <c r="L149" s="159"/>
      <c r="M149" s="159"/>
    </row>
    <row r="150" spans="2:13" x14ac:dyDescent="0.2">
      <c r="B150" s="12" t="s">
        <v>101</v>
      </c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2">
        <f>SUM(D150:G150)</f>
        <v>0</v>
      </c>
      <c r="I150" s="162">
        <f>C150+H150</f>
        <v>0</v>
      </c>
      <c r="L150" s="159"/>
      <c r="M150" s="159"/>
    </row>
    <row r="151" spans="2:13" x14ac:dyDescent="0.2">
      <c r="B151" s="12" t="s">
        <v>102</v>
      </c>
      <c r="C151" s="162">
        <v>0</v>
      </c>
      <c r="D151" s="162">
        <v>0</v>
      </c>
      <c r="E151" s="162">
        <v>0</v>
      </c>
      <c r="F151" s="162">
        <v>0</v>
      </c>
      <c r="G151" s="162">
        <v>0</v>
      </c>
      <c r="H151" s="162">
        <f>SUM(D151:G151)</f>
        <v>0</v>
      </c>
      <c r="I151" s="162">
        <f>C151+H151</f>
        <v>0</v>
      </c>
      <c r="L151" s="159"/>
      <c r="M151" s="159"/>
    </row>
    <row r="152" spans="2:13" x14ac:dyDescent="0.2">
      <c r="B152" s="13" t="s">
        <v>103</v>
      </c>
      <c r="C152" s="163">
        <f>SUM(C153:C159)</f>
        <v>285031041.16999996</v>
      </c>
      <c r="D152" s="163">
        <f>SUM(D153:D159)</f>
        <v>0</v>
      </c>
      <c r="E152" s="163">
        <f>SUM(E153:E159)</f>
        <v>0</v>
      </c>
      <c r="F152" s="163">
        <f>SUM(F153:F159)</f>
        <v>285031041.17000002</v>
      </c>
      <c r="G152" s="163">
        <f>SUM(G153:G159)</f>
        <v>0</v>
      </c>
      <c r="H152" s="163">
        <f>SUM(H153:H159)</f>
        <v>285031041.17000002</v>
      </c>
      <c r="I152" s="163">
        <f>SUM(I153:I159)</f>
        <v>570062082.34000003</v>
      </c>
      <c r="L152" s="159"/>
      <c r="M152" s="159"/>
    </row>
    <row r="153" spans="2:13" x14ac:dyDescent="0.2">
      <c r="B153" s="12" t="s">
        <v>104</v>
      </c>
      <c r="C153" s="162">
        <v>143581724.56</v>
      </c>
      <c r="D153" s="162">
        <v>0</v>
      </c>
      <c r="E153" s="162">
        <v>0</v>
      </c>
      <c r="F153" s="162">
        <v>143581724.56</v>
      </c>
      <c r="G153" s="162">
        <v>0</v>
      </c>
      <c r="H153" s="162">
        <f>SUM(D153:G153)</f>
        <v>143581724.56</v>
      </c>
      <c r="I153" s="162">
        <f>C153+H153</f>
        <v>287163449.12</v>
      </c>
      <c r="L153" s="159"/>
      <c r="M153" s="159"/>
    </row>
    <row r="154" spans="2:13" x14ac:dyDescent="0.2">
      <c r="B154" s="12" t="s">
        <v>105</v>
      </c>
      <c r="C154" s="162">
        <v>141289316.60999998</v>
      </c>
      <c r="D154" s="162">
        <v>0</v>
      </c>
      <c r="E154" s="162">
        <v>0</v>
      </c>
      <c r="F154" s="162">
        <v>141289316.61000001</v>
      </c>
      <c r="G154" s="162">
        <v>0</v>
      </c>
      <c r="H154" s="162">
        <f>SUM(D154:G154)</f>
        <v>141289316.61000001</v>
      </c>
      <c r="I154" s="162">
        <f>C154+H154</f>
        <v>282578633.22000003</v>
      </c>
      <c r="L154" s="159"/>
      <c r="M154" s="159"/>
    </row>
    <row r="155" spans="2:13" x14ac:dyDescent="0.2">
      <c r="B155" s="12" t="s">
        <v>106</v>
      </c>
      <c r="C155" s="162">
        <v>0</v>
      </c>
      <c r="D155" s="162">
        <v>0</v>
      </c>
      <c r="E155" s="162">
        <v>0</v>
      </c>
      <c r="F155" s="162">
        <v>0</v>
      </c>
      <c r="G155" s="162">
        <v>0</v>
      </c>
      <c r="H155" s="162">
        <f>SUM(D155:G155)</f>
        <v>0</v>
      </c>
      <c r="I155" s="162">
        <f>C155+H155</f>
        <v>0</v>
      </c>
      <c r="L155" s="159"/>
      <c r="M155" s="159"/>
    </row>
    <row r="156" spans="2:13" x14ac:dyDescent="0.2">
      <c r="B156" s="14" t="s">
        <v>107</v>
      </c>
      <c r="C156" s="162">
        <v>160000</v>
      </c>
      <c r="D156" s="162">
        <v>0</v>
      </c>
      <c r="E156" s="162">
        <v>0</v>
      </c>
      <c r="F156" s="162">
        <v>160000</v>
      </c>
      <c r="G156" s="162">
        <v>0</v>
      </c>
      <c r="H156" s="162">
        <f>SUM(D156:G156)</f>
        <v>160000</v>
      </c>
      <c r="I156" s="162">
        <f>C156+H156</f>
        <v>320000</v>
      </c>
      <c r="L156" s="159"/>
      <c r="M156" s="159"/>
    </row>
    <row r="157" spans="2:13" x14ac:dyDescent="0.2">
      <c r="B157" s="12" t="s">
        <v>108</v>
      </c>
      <c r="C157" s="162">
        <v>0</v>
      </c>
      <c r="D157" s="162">
        <v>0</v>
      </c>
      <c r="E157" s="162">
        <v>0</v>
      </c>
      <c r="F157" s="162">
        <v>0</v>
      </c>
      <c r="G157" s="162">
        <v>0</v>
      </c>
      <c r="H157" s="162">
        <f>SUM(D157:G157)</f>
        <v>0</v>
      </c>
      <c r="I157" s="162">
        <f>C157+H157</f>
        <v>0</v>
      </c>
      <c r="L157" s="159"/>
      <c r="M157" s="159"/>
    </row>
    <row r="158" spans="2:13" x14ac:dyDescent="0.2">
      <c r="B158" s="12" t="s">
        <v>109</v>
      </c>
      <c r="C158" s="162">
        <v>0</v>
      </c>
      <c r="D158" s="162">
        <v>0</v>
      </c>
      <c r="E158" s="162">
        <v>0</v>
      </c>
      <c r="F158" s="162">
        <v>0</v>
      </c>
      <c r="G158" s="162">
        <v>0</v>
      </c>
      <c r="H158" s="162">
        <f>SUM(D158:G158)</f>
        <v>0</v>
      </c>
      <c r="I158" s="162">
        <f>C158+H158</f>
        <v>0</v>
      </c>
      <c r="L158" s="159"/>
    </row>
    <row r="159" spans="2:13" x14ac:dyDescent="0.2">
      <c r="B159" s="12" t="s">
        <v>110</v>
      </c>
      <c r="C159" s="162">
        <v>0</v>
      </c>
      <c r="D159" s="162">
        <v>0</v>
      </c>
      <c r="E159" s="162">
        <v>0</v>
      </c>
      <c r="F159" s="162">
        <v>0</v>
      </c>
      <c r="G159" s="162">
        <v>0</v>
      </c>
      <c r="H159" s="162">
        <f>SUM(D159:G159)</f>
        <v>0</v>
      </c>
      <c r="I159" s="162">
        <f>C159+H159</f>
        <v>0</v>
      </c>
      <c r="L159" s="159"/>
    </row>
    <row r="160" spans="2:13" x14ac:dyDescent="0.2">
      <c r="B160" s="7"/>
      <c r="C160" s="161"/>
      <c r="D160" s="161"/>
      <c r="E160" s="161"/>
      <c r="F160" s="161"/>
      <c r="G160" s="161"/>
      <c r="H160" s="161"/>
      <c r="I160" s="161"/>
      <c r="L160" s="159"/>
    </row>
    <row r="161" spans="2:12" x14ac:dyDescent="0.2">
      <c r="B161" s="11" t="s">
        <v>112</v>
      </c>
      <c r="C161" s="160">
        <f>C87+C13</f>
        <v>9166543346.2399998</v>
      </c>
      <c r="D161" s="160">
        <f>D87+D13</f>
        <v>2665497013.2203999</v>
      </c>
      <c r="E161" s="160">
        <f>E87+E13</f>
        <v>-229574301.34000009</v>
      </c>
      <c r="F161" s="160">
        <f>F87+F13</f>
        <v>9250147758.3500004</v>
      </c>
      <c r="G161" s="160">
        <f>G87+G13</f>
        <v>-83604411.22039938</v>
      </c>
      <c r="H161" s="160">
        <f>H87+H13</f>
        <v>11602466059.010002</v>
      </c>
      <c r="I161" s="160">
        <f>I87+I13</f>
        <v>20769009405.25</v>
      </c>
      <c r="L161" s="159"/>
    </row>
    <row r="162" spans="2:12" x14ac:dyDescent="0.2">
      <c r="B162" s="8"/>
      <c r="C162" s="3"/>
      <c r="D162" s="3"/>
      <c r="E162" s="3"/>
      <c r="F162" s="3"/>
      <c r="G162" s="3"/>
      <c r="H162" s="3"/>
      <c r="I162" s="3"/>
      <c r="J162" s="158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>
      <selection activeCell="B1" sqref="B1:D1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Municipio de León</v>
      </c>
      <c r="C1" s="74"/>
      <c r="D1" s="74"/>
      <c r="E1" s="36" t="s">
        <v>0</v>
      </c>
      <c r="F1" s="37">
        <f>'[1]Notas de Disciplina Financiera'!D1</f>
        <v>2025</v>
      </c>
    </row>
    <row r="2" spans="1:6" x14ac:dyDescent="0.2">
      <c r="B2" s="74" t="s">
        <v>1</v>
      </c>
      <c r="C2" s="74"/>
      <c r="D2" s="74"/>
      <c r="E2" s="36" t="s">
        <v>2</v>
      </c>
      <c r="F2" s="37" t="str">
        <f>'[1]Notas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36" t="s">
        <v>4</v>
      </c>
      <c r="F3" s="37">
        <f>'[1]Notas de Disciplina Financiera'!D3</f>
        <v>2</v>
      </c>
    </row>
    <row r="5" spans="1:6" ht="10.8" thickBot="1" x14ac:dyDescent="0.25">
      <c r="C5" s="39" t="s">
        <v>113</v>
      </c>
    </row>
    <row r="6" spans="1:6" x14ac:dyDescent="0.2">
      <c r="B6" s="83" t="str">
        <f>B1</f>
        <v>Municipio de León</v>
      </c>
      <c r="C6" s="84"/>
      <c r="D6" s="84"/>
      <c r="E6" s="84"/>
      <c r="F6" s="85"/>
    </row>
    <row r="7" spans="1:6" x14ac:dyDescent="0.2">
      <c r="B7" s="86" t="s">
        <v>114</v>
      </c>
      <c r="C7" s="87"/>
      <c r="D7" s="87"/>
      <c r="E7" s="87"/>
      <c r="F7" s="88"/>
    </row>
    <row r="8" spans="1:6" x14ac:dyDescent="0.2">
      <c r="B8" s="89" t="s">
        <v>115</v>
      </c>
      <c r="C8" s="90"/>
      <c r="D8" s="90"/>
      <c r="E8" s="90"/>
      <c r="F8" s="91"/>
    </row>
    <row r="9" spans="1:6" ht="20.399999999999999" x14ac:dyDescent="0.2">
      <c r="B9" s="81" t="s">
        <v>116</v>
      </c>
      <c r="C9" s="82" t="s">
        <v>117</v>
      </c>
      <c r="D9" s="71" t="s">
        <v>118</v>
      </c>
      <c r="E9" s="71" t="s">
        <v>119</v>
      </c>
      <c r="F9" s="52" t="s">
        <v>120</v>
      </c>
    </row>
    <row r="10" spans="1:6" x14ac:dyDescent="0.2">
      <c r="A10" s="38"/>
      <c r="B10" s="81"/>
      <c r="C10" s="82"/>
      <c r="D10" s="71" t="s">
        <v>121</v>
      </c>
      <c r="E10" s="71" t="s">
        <v>122</v>
      </c>
      <c r="F10" s="52" t="s">
        <v>123</v>
      </c>
    </row>
    <row r="11" spans="1:6" x14ac:dyDescent="0.2">
      <c r="B11" s="45"/>
      <c r="C11" s="46" t="s">
        <v>124</v>
      </c>
      <c r="D11" s="173">
        <f>SUM(D12:D20)</f>
        <v>0</v>
      </c>
      <c r="E11" s="173">
        <f>SUM(E12:E20)</f>
        <v>0</v>
      </c>
      <c r="F11" s="172">
        <f>SUM(F12:F20)</f>
        <v>0</v>
      </c>
    </row>
    <row r="12" spans="1:6" x14ac:dyDescent="0.2">
      <c r="B12" s="47">
        <v>1000</v>
      </c>
      <c r="C12" s="48" t="s">
        <v>125</v>
      </c>
      <c r="D12" s="169">
        <v>0</v>
      </c>
      <c r="E12" s="169">
        <v>0</v>
      </c>
      <c r="F12" s="168">
        <v>0</v>
      </c>
    </row>
    <row r="13" spans="1:6" x14ac:dyDescent="0.2">
      <c r="B13" s="47">
        <v>2000</v>
      </c>
      <c r="C13" s="48" t="s">
        <v>126</v>
      </c>
      <c r="D13" s="169">
        <v>0</v>
      </c>
      <c r="E13" s="169">
        <v>0</v>
      </c>
      <c r="F13" s="168">
        <v>0</v>
      </c>
    </row>
    <row r="14" spans="1:6" x14ac:dyDescent="0.2">
      <c r="B14" s="47">
        <v>3000</v>
      </c>
      <c r="C14" s="48" t="s">
        <v>127</v>
      </c>
      <c r="D14" s="169">
        <v>0</v>
      </c>
      <c r="E14" s="169">
        <v>0</v>
      </c>
      <c r="F14" s="168">
        <v>0</v>
      </c>
    </row>
    <row r="15" spans="1:6" x14ac:dyDescent="0.2">
      <c r="B15" s="47">
        <v>4000</v>
      </c>
      <c r="C15" s="48" t="s">
        <v>128</v>
      </c>
      <c r="D15" s="169">
        <v>0</v>
      </c>
      <c r="E15" s="169">
        <v>0</v>
      </c>
      <c r="F15" s="168">
        <v>0</v>
      </c>
    </row>
    <row r="16" spans="1:6" x14ac:dyDescent="0.2">
      <c r="B16" s="47">
        <v>5000</v>
      </c>
      <c r="C16" s="48" t="s">
        <v>129</v>
      </c>
      <c r="D16" s="169">
        <v>0</v>
      </c>
      <c r="E16" s="169">
        <v>0</v>
      </c>
      <c r="F16" s="168">
        <v>0</v>
      </c>
    </row>
    <row r="17" spans="2:6" x14ac:dyDescent="0.2">
      <c r="B17" s="47">
        <v>6000</v>
      </c>
      <c r="C17" s="48" t="s">
        <v>130</v>
      </c>
      <c r="D17" s="169">
        <v>0</v>
      </c>
      <c r="E17" s="169">
        <v>0</v>
      </c>
      <c r="F17" s="168">
        <v>0</v>
      </c>
    </row>
    <row r="18" spans="2:6" x14ac:dyDescent="0.2">
      <c r="B18" s="47">
        <v>7000</v>
      </c>
      <c r="C18" s="48" t="s">
        <v>131</v>
      </c>
      <c r="D18" s="169">
        <v>0</v>
      </c>
      <c r="E18" s="169">
        <v>0</v>
      </c>
      <c r="F18" s="168">
        <v>0</v>
      </c>
    </row>
    <row r="19" spans="2:6" x14ac:dyDescent="0.2">
      <c r="B19" s="47">
        <v>8000</v>
      </c>
      <c r="C19" s="48" t="s">
        <v>132</v>
      </c>
      <c r="D19" s="169">
        <v>0</v>
      </c>
      <c r="E19" s="169">
        <v>0</v>
      </c>
      <c r="F19" s="168">
        <v>0</v>
      </c>
    </row>
    <row r="20" spans="2:6" x14ac:dyDescent="0.2">
      <c r="B20" s="47">
        <v>9000</v>
      </c>
      <c r="C20" s="48" t="s">
        <v>133</v>
      </c>
      <c r="D20" s="169">
        <v>0</v>
      </c>
      <c r="E20" s="169">
        <v>0</v>
      </c>
      <c r="F20" s="168">
        <v>0</v>
      </c>
    </row>
    <row r="21" spans="2:6" x14ac:dyDescent="0.2">
      <c r="B21" s="47"/>
      <c r="C21" s="49" t="s">
        <v>134</v>
      </c>
      <c r="D21" s="171">
        <f>SUM(D22:D30)</f>
        <v>0</v>
      </c>
      <c r="E21" s="171">
        <f>SUM(E22:E30)</f>
        <v>0</v>
      </c>
      <c r="F21" s="170">
        <f>SUM(F22:F30)</f>
        <v>0</v>
      </c>
    </row>
    <row r="22" spans="2:6" x14ac:dyDescent="0.2">
      <c r="B22" s="47">
        <v>1000</v>
      </c>
      <c r="C22" s="48" t="s">
        <v>125</v>
      </c>
      <c r="D22" s="169">
        <v>0</v>
      </c>
      <c r="E22" s="169">
        <v>0</v>
      </c>
      <c r="F22" s="168">
        <v>0</v>
      </c>
    </row>
    <row r="23" spans="2:6" x14ac:dyDescent="0.2">
      <c r="B23" s="47">
        <v>2000</v>
      </c>
      <c r="C23" s="48" t="s">
        <v>126</v>
      </c>
      <c r="D23" s="169">
        <v>0</v>
      </c>
      <c r="E23" s="169">
        <v>0</v>
      </c>
      <c r="F23" s="168">
        <v>0</v>
      </c>
    </row>
    <row r="24" spans="2:6" x14ac:dyDescent="0.2">
      <c r="B24" s="47">
        <v>3000</v>
      </c>
      <c r="C24" s="48" t="s">
        <v>127</v>
      </c>
      <c r="D24" s="169">
        <v>0</v>
      </c>
      <c r="E24" s="169">
        <v>0</v>
      </c>
      <c r="F24" s="168">
        <v>0</v>
      </c>
    </row>
    <row r="25" spans="2:6" x14ac:dyDescent="0.2">
      <c r="B25" s="47">
        <v>4000</v>
      </c>
      <c r="C25" s="48" t="s">
        <v>128</v>
      </c>
      <c r="D25" s="169">
        <v>0</v>
      </c>
      <c r="E25" s="169">
        <v>0</v>
      </c>
      <c r="F25" s="168">
        <v>0</v>
      </c>
    </row>
    <row r="26" spans="2:6" x14ac:dyDescent="0.2">
      <c r="B26" s="47">
        <v>5000</v>
      </c>
      <c r="C26" s="48" t="s">
        <v>129</v>
      </c>
      <c r="D26" s="169">
        <v>0</v>
      </c>
      <c r="E26" s="169">
        <v>0</v>
      </c>
      <c r="F26" s="168">
        <v>0</v>
      </c>
    </row>
    <row r="27" spans="2:6" x14ac:dyDescent="0.2">
      <c r="B27" s="47">
        <v>6000</v>
      </c>
      <c r="C27" s="48" t="s">
        <v>130</v>
      </c>
      <c r="D27" s="169">
        <v>0</v>
      </c>
      <c r="E27" s="169">
        <v>0</v>
      </c>
      <c r="F27" s="168">
        <v>0</v>
      </c>
    </row>
    <row r="28" spans="2:6" x14ac:dyDescent="0.2">
      <c r="B28" s="47">
        <v>7000</v>
      </c>
      <c r="C28" s="48" t="s">
        <v>131</v>
      </c>
      <c r="D28" s="169">
        <v>0</v>
      </c>
      <c r="E28" s="169">
        <v>0</v>
      </c>
      <c r="F28" s="168">
        <v>0</v>
      </c>
    </row>
    <row r="29" spans="2:6" x14ac:dyDescent="0.2">
      <c r="B29" s="47">
        <v>8000</v>
      </c>
      <c r="C29" s="48" t="s">
        <v>132</v>
      </c>
      <c r="D29" s="169">
        <v>0</v>
      </c>
      <c r="E29" s="169">
        <v>0</v>
      </c>
      <c r="F29" s="168">
        <v>0</v>
      </c>
    </row>
    <row r="30" spans="2:6" x14ac:dyDescent="0.2">
      <c r="B30" s="50">
        <v>9000</v>
      </c>
      <c r="C30" s="51" t="s">
        <v>133</v>
      </c>
      <c r="D30" s="167">
        <v>0</v>
      </c>
      <c r="E30" s="167">
        <v>0</v>
      </c>
      <c r="F30" s="166">
        <v>0</v>
      </c>
    </row>
    <row r="31" spans="2:6" ht="10.8" thickBot="1" x14ac:dyDescent="0.25">
      <c r="B31" s="43"/>
      <c r="C31" s="44" t="s">
        <v>36</v>
      </c>
      <c r="D31" s="165">
        <f>D11+D21</f>
        <v>0</v>
      </c>
      <c r="E31" s="165">
        <f>E11+E21</f>
        <v>0</v>
      </c>
      <c r="F31" s="164">
        <f>F11+F21</f>
        <v>0</v>
      </c>
    </row>
    <row r="33" spans="3:3" x14ac:dyDescent="0.2">
      <c r="C33" s="1" t="s">
        <v>224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workbookViewId="0">
      <selection activeCell="B2" sqref="B2:D2"/>
    </sheetView>
  </sheetViews>
  <sheetFormatPr baseColWidth="10" defaultColWidth="12" defaultRowHeight="10.199999999999999" x14ac:dyDescent="0.2"/>
  <cols>
    <col min="1" max="1" width="2.7109375" style="1" customWidth="1"/>
    <col min="2" max="2" width="24.140625" style="1" customWidth="1"/>
    <col min="3" max="3" width="46" style="1" customWidth="1"/>
    <col min="4" max="4" width="18.42578125" style="1" customWidth="1"/>
    <col min="5" max="5" width="13" style="1" bestFit="1" customWidth="1"/>
    <col min="6" max="6" width="22.42578125" style="1" bestFit="1" customWidth="1"/>
    <col min="7" max="7" width="14.28515625" style="1" bestFit="1" customWidth="1"/>
    <col min="8" max="8" width="14.85546875" style="1" bestFit="1" customWidth="1"/>
    <col min="9" max="10" width="12.140625" style="1" bestFit="1" customWidth="1"/>
    <col min="11" max="18" width="12" style="1"/>
    <col min="19" max="19" width="13.28515625" style="1" customWidth="1"/>
    <col min="20" max="16384" width="12" style="1"/>
  </cols>
  <sheetData>
    <row r="1" spans="1:10" x14ac:dyDescent="0.2">
      <c r="B1" s="74" t="str">
        <f>'Notas de Disciplina Financiera'!A1</f>
        <v>Municipio de León</v>
      </c>
      <c r="C1" s="74"/>
      <c r="D1" s="74"/>
      <c r="E1" s="36" t="s">
        <v>0</v>
      </c>
      <c r="F1" s="37">
        <f>'Notas de Disciplina Financiera'!D1</f>
        <v>2025</v>
      </c>
    </row>
    <row r="2" spans="1:10" x14ac:dyDescent="0.2">
      <c r="B2" s="74" t="s">
        <v>1</v>
      </c>
      <c r="C2" s="74"/>
      <c r="D2" s="74"/>
      <c r="E2" s="36" t="s">
        <v>2</v>
      </c>
      <c r="F2" s="37" t="str">
        <f>'Notas de Disciplina Financiera'!D2</f>
        <v>Trimestral</v>
      </c>
    </row>
    <row r="3" spans="1:10" x14ac:dyDescent="0.2">
      <c r="B3" s="74" t="str">
        <f>'Notas de Disciplina Financiera'!A3</f>
        <v>Correspondiente del 01 de Enero al 30 de Junio de 2025</v>
      </c>
      <c r="C3" s="74"/>
      <c r="D3" s="74"/>
      <c r="E3" s="36" t="s">
        <v>4</v>
      </c>
      <c r="F3" s="37">
        <f>'Notas de Disciplina Financiera'!D3</f>
        <v>2</v>
      </c>
    </row>
    <row r="5" spans="1:10" ht="12" x14ac:dyDescent="0.25">
      <c r="B5" s="39"/>
      <c r="C5" s="55" t="s">
        <v>16</v>
      </c>
    </row>
    <row r="8" spans="1:10" ht="70.5" customHeight="1" x14ac:dyDescent="0.2">
      <c r="B8" s="94" t="s">
        <v>179</v>
      </c>
      <c r="C8" s="94"/>
      <c r="D8" s="94"/>
      <c r="E8" s="94"/>
      <c r="F8" s="94"/>
    </row>
    <row r="9" spans="1:10" ht="10.8" thickBot="1" x14ac:dyDescent="0.25">
      <c r="A9" s="38"/>
      <c r="B9" s="42"/>
    </row>
    <row r="10" spans="1:10" ht="24" customHeight="1" thickBot="1" x14ac:dyDescent="0.25">
      <c r="B10" s="92" t="s">
        <v>136</v>
      </c>
      <c r="C10" s="92" t="s">
        <v>137</v>
      </c>
      <c r="D10" s="92" t="s">
        <v>138</v>
      </c>
      <c r="E10" s="92" t="s">
        <v>139</v>
      </c>
      <c r="F10" s="70" t="s">
        <v>140</v>
      </c>
      <c r="G10" s="56" t="s">
        <v>141</v>
      </c>
      <c r="H10" s="92" t="s">
        <v>142</v>
      </c>
      <c r="I10" s="92" t="s">
        <v>143</v>
      </c>
      <c r="J10" s="92" t="s">
        <v>158</v>
      </c>
    </row>
    <row r="11" spans="1:10" ht="24" customHeight="1" thickBot="1" x14ac:dyDescent="0.25">
      <c r="B11" s="95"/>
      <c r="C11" s="93"/>
      <c r="D11" s="93"/>
      <c r="E11" s="93"/>
      <c r="F11" s="57" t="s">
        <v>144</v>
      </c>
      <c r="G11" s="57" t="s">
        <v>144</v>
      </c>
      <c r="H11" s="93"/>
      <c r="I11" s="93"/>
      <c r="J11" s="93"/>
    </row>
    <row r="12" spans="1:10" ht="24" customHeight="1" x14ac:dyDescent="0.2">
      <c r="B12" s="107" t="s">
        <v>145</v>
      </c>
      <c r="C12" s="105" t="s">
        <v>146</v>
      </c>
      <c r="D12" s="103">
        <v>24776546014</v>
      </c>
      <c r="E12" s="103" t="s">
        <v>147</v>
      </c>
      <c r="F12" s="110">
        <v>609801665</v>
      </c>
      <c r="G12" s="110">
        <v>609801665</v>
      </c>
      <c r="H12" s="108">
        <v>249205546.28</v>
      </c>
      <c r="I12" s="103" t="s">
        <v>148</v>
      </c>
      <c r="J12" s="103" t="s">
        <v>180</v>
      </c>
    </row>
    <row r="13" spans="1:10" ht="24" customHeight="1" thickBot="1" x14ac:dyDescent="0.25">
      <c r="B13" s="104"/>
      <c r="C13" s="106"/>
      <c r="D13" s="104"/>
      <c r="E13" s="104"/>
      <c r="F13" s="109"/>
      <c r="G13" s="109"/>
      <c r="H13" s="109"/>
      <c r="I13" s="104"/>
      <c r="J13" s="104"/>
    </row>
    <row r="14" spans="1:10" ht="24" customHeight="1" thickBot="1" x14ac:dyDescent="0.25">
      <c r="B14" s="58" t="s">
        <v>149</v>
      </c>
      <c r="C14" s="59" t="s">
        <v>150</v>
      </c>
      <c r="D14" s="60">
        <v>11513</v>
      </c>
      <c r="E14" s="61" t="s">
        <v>147</v>
      </c>
      <c r="F14" s="62">
        <v>540000000</v>
      </c>
      <c r="G14" s="62">
        <v>540000000</v>
      </c>
      <c r="H14" s="62">
        <v>270000000</v>
      </c>
      <c r="I14" s="60" t="s">
        <v>151</v>
      </c>
      <c r="J14" s="61" t="s">
        <v>181</v>
      </c>
    </row>
    <row r="15" spans="1:10" ht="24" customHeight="1" thickBot="1" x14ac:dyDescent="0.25">
      <c r="B15" s="58" t="s">
        <v>145</v>
      </c>
      <c r="C15" s="59" t="s">
        <v>152</v>
      </c>
      <c r="D15" s="60">
        <v>67374996</v>
      </c>
      <c r="E15" s="61" t="s">
        <v>147</v>
      </c>
      <c r="F15" s="62">
        <v>255769230</v>
      </c>
      <c r="G15" s="62">
        <v>255769230</v>
      </c>
      <c r="H15" s="62">
        <v>148455190</v>
      </c>
      <c r="I15" s="60" t="s">
        <v>153</v>
      </c>
      <c r="J15" s="61" t="s">
        <v>182</v>
      </c>
    </row>
    <row r="16" spans="1:10" ht="24" customHeight="1" thickBot="1" x14ac:dyDescent="0.25">
      <c r="B16" s="58" t="s">
        <v>149</v>
      </c>
      <c r="C16" s="59" t="s">
        <v>154</v>
      </c>
      <c r="D16" s="60" t="s">
        <v>155</v>
      </c>
      <c r="E16" s="61" t="s">
        <v>147</v>
      </c>
      <c r="F16" s="62">
        <v>711578778</v>
      </c>
      <c r="G16" s="62">
        <v>690021676</v>
      </c>
      <c r="H16" s="62">
        <v>622198121.67999995</v>
      </c>
      <c r="I16" s="60" t="s">
        <v>156</v>
      </c>
      <c r="J16" s="61" t="s">
        <v>183</v>
      </c>
    </row>
    <row r="17" spans="2:10" ht="24" customHeight="1" thickBot="1" x14ac:dyDescent="0.25">
      <c r="B17" s="63" t="s">
        <v>157</v>
      </c>
      <c r="C17" s="64"/>
      <c r="D17" s="64"/>
      <c r="E17" s="65"/>
      <c r="F17" s="69">
        <v>2117149673</v>
      </c>
      <c r="G17" s="66">
        <v>2095592571</v>
      </c>
      <c r="H17" s="69">
        <f>SUM(H12:H16)</f>
        <v>1289858857.96</v>
      </c>
      <c r="I17" s="54"/>
      <c r="J17" s="54"/>
    </row>
    <row r="18" spans="2:10" ht="24" customHeight="1" x14ac:dyDescent="0.2">
      <c r="B18" s="54"/>
      <c r="C18" s="54"/>
      <c r="D18" s="54"/>
      <c r="E18" s="54"/>
      <c r="F18" s="54"/>
      <c r="G18" s="54"/>
      <c r="H18" s="54"/>
      <c r="I18" s="54"/>
      <c r="J18" s="54"/>
    </row>
    <row r="19" spans="2:10" ht="24" customHeight="1" thickBot="1" x14ac:dyDescent="0.25">
      <c r="B19" s="54"/>
      <c r="C19" s="54"/>
      <c r="D19" s="54"/>
      <c r="E19" s="54"/>
      <c r="F19" s="54"/>
      <c r="G19" s="54"/>
      <c r="H19" s="54"/>
      <c r="I19" s="54"/>
      <c r="J19" s="54"/>
    </row>
    <row r="20" spans="2:10" ht="24" customHeight="1" x14ac:dyDescent="0.2">
      <c r="B20" s="92" t="s">
        <v>137</v>
      </c>
      <c r="C20" s="92" t="s">
        <v>159</v>
      </c>
      <c r="D20" s="92" t="s">
        <v>160</v>
      </c>
      <c r="E20" s="92" t="s">
        <v>161</v>
      </c>
      <c r="F20" s="92" t="s">
        <v>162</v>
      </c>
      <c r="G20" s="92" t="s">
        <v>163</v>
      </c>
      <c r="H20" s="92" t="s">
        <v>164</v>
      </c>
      <c r="I20" s="92" t="s">
        <v>165</v>
      </c>
      <c r="J20" s="92" t="s">
        <v>166</v>
      </c>
    </row>
    <row r="21" spans="2:10" ht="24" customHeight="1" thickBot="1" x14ac:dyDescent="0.25">
      <c r="B21" s="96"/>
      <c r="C21" s="96"/>
      <c r="D21" s="96"/>
      <c r="E21" s="96"/>
      <c r="F21" s="96"/>
      <c r="G21" s="96"/>
      <c r="H21" s="96"/>
      <c r="I21" s="96"/>
      <c r="J21" s="96"/>
    </row>
    <row r="22" spans="2:10" ht="24" customHeight="1" x14ac:dyDescent="0.2">
      <c r="B22" s="97" t="s">
        <v>146</v>
      </c>
      <c r="C22" s="99">
        <v>41765</v>
      </c>
      <c r="D22" s="99">
        <v>47297</v>
      </c>
      <c r="E22" s="101" t="s">
        <v>167</v>
      </c>
      <c r="F22" s="101" t="s">
        <v>168</v>
      </c>
      <c r="G22" s="101" t="s">
        <v>169</v>
      </c>
      <c r="H22" s="101" t="s">
        <v>170</v>
      </c>
      <c r="I22" s="101">
        <v>153</v>
      </c>
      <c r="J22" s="99">
        <v>41635</v>
      </c>
    </row>
    <row r="23" spans="2:10" ht="24" customHeight="1" thickBot="1" x14ac:dyDescent="0.25">
      <c r="B23" s="98"/>
      <c r="C23" s="100"/>
      <c r="D23" s="100"/>
      <c r="E23" s="102"/>
      <c r="F23" s="102"/>
      <c r="G23" s="102"/>
      <c r="H23" s="102"/>
      <c r="I23" s="102"/>
      <c r="J23" s="100"/>
    </row>
    <row r="24" spans="2:10" ht="34.5" customHeight="1" thickBot="1" x14ac:dyDescent="0.25">
      <c r="B24" s="67" t="s">
        <v>150</v>
      </c>
      <c r="C24" s="68">
        <v>41716</v>
      </c>
      <c r="D24" s="68">
        <v>12583</v>
      </c>
      <c r="E24" s="60" t="s">
        <v>171</v>
      </c>
      <c r="F24" s="60" t="s">
        <v>172</v>
      </c>
      <c r="G24" s="60" t="s">
        <v>169</v>
      </c>
      <c r="H24" s="60" t="s">
        <v>170</v>
      </c>
      <c r="I24" s="60">
        <v>154</v>
      </c>
      <c r="J24" s="68">
        <v>41635</v>
      </c>
    </row>
    <row r="25" spans="2:10" ht="24" customHeight="1" thickBot="1" x14ac:dyDescent="0.25">
      <c r="B25" s="67" t="s">
        <v>152</v>
      </c>
      <c r="C25" s="68">
        <v>41800</v>
      </c>
      <c r="D25" s="68">
        <v>12580</v>
      </c>
      <c r="E25" s="60" t="s">
        <v>173</v>
      </c>
      <c r="F25" s="60" t="s">
        <v>168</v>
      </c>
      <c r="G25" s="60" t="s">
        <v>169</v>
      </c>
      <c r="H25" s="60" t="s">
        <v>170</v>
      </c>
      <c r="I25" s="60">
        <v>153</v>
      </c>
      <c r="J25" s="68">
        <v>41635</v>
      </c>
    </row>
    <row r="26" spans="2:10" ht="24" customHeight="1" thickBot="1" x14ac:dyDescent="0.25">
      <c r="B26" s="67" t="s">
        <v>154</v>
      </c>
      <c r="C26" s="68">
        <v>44995</v>
      </c>
      <c r="D26" s="68">
        <v>14164</v>
      </c>
      <c r="E26" s="60" t="s">
        <v>174</v>
      </c>
      <c r="F26" s="60" t="s">
        <v>155</v>
      </c>
      <c r="G26" s="60" t="s">
        <v>175</v>
      </c>
      <c r="H26" s="60" t="s">
        <v>170</v>
      </c>
      <c r="I26" s="60">
        <v>168</v>
      </c>
      <c r="J26" s="68">
        <v>44909</v>
      </c>
    </row>
  </sheetData>
  <mergeCells count="38">
    <mergeCell ref="E12:E13"/>
    <mergeCell ref="D12:D13"/>
    <mergeCell ref="C12:C13"/>
    <mergeCell ref="B12:B13"/>
    <mergeCell ref="J12:J13"/>
    <mergeCell ref="I12:I13"/>
    <mergeCell ref="H12:H13"/>
    <mergeCell ref="G12:G13"/>
    <mergeCell ref="F12:F13"/>
    <mergeCell ref="H22:H23"/>
    <mergeCell ref="I22:I23"/>
    <mergeCell ref="J22:J23"/>
    <mergeCell ref="F20:F21"/>
    <mergeCell ref="G20:G21"/>
    <mergeCell ref="H20:H21"/>
    <mergeCell ref="I20:I21"/>
    <mergeCell ref="J20:J21"/>
    <mergeCell ref="F22:F23"/>
    <mergeCell ref="G22:G23"/>
    <mergeCell ref="B20:B21"/>
    <mergeCell ref="B22:B23"/>
    <mergeCell ref="C20:C21"/>
    <mergeCell ref="D20:D21"/>
    <mergeCell ref="E20:E21"/>
    <mergeCell ref="C22:C23"/>
    <mergeCell ref="D22:D23"/>
    <mergeCell ref="E22:E23"/>
    <mergeCell ref="J10:J11"/>
    <mergeCell ref="H10:H11"/>
    <mergeCell ref="I10:I11"/>
    <mergeCell ref="B1:D1"/>
    <mergeCell ref="B2:D2"/>
    <mergeCell ref="B3:D3"/>
    <mergeCell ref="B8:F8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"/>
  <sheetViews>
    <sheetView showGridLines="0" workbookViewId="0">
      <selection activeCell="B2" sqref="B2:D2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2:6" x14ac:dyDescent="0.2">
      <c r="B1" s="74" t="str">
        <f>'Notas de Disciplina Financiera'!A1</f>
        <v>Municipio de León</v>
      </c>
      <c r="C1" s="74"/>
      <c r="D1" s="74"/>
      <c r="E1" s="36" t="s">
        <v>0</v>
      </c>
      <c r="F1" s="37">
        <f>'Notas de Disciplina Financiera'!D1</f>
        <v>2025</v>
      </c>
    </row>
    <row r="2" spans="2:6" x14ac:dyDescent="0.2">
      <c r="B2" s="74" t="s">
        <v>1</v>
      </c>
      <c r="C2" s="74"/>
      <c r="D2" s="74"/>
      <c r="E2" s="36" t="s">
        <v>2</v>
      </c>
      <c r="F2" s="37" t="str">
        <f>'Notas de Disciplina Financiera'!D2</f>
        <v>Trimestral</v>
      </c>
    </row>
    <row r="3" spans="2:6" x14ac:dyDescent="0.2">
      <c r="B3" s="74" t="str">
        <f>'Notas de Disciplina Financiera'!A3</f>
        <v>Correspondiente del 01 de Enero al 30 de Junio de 2025</v>
      </c>
      <c r="C3" s="74"/>
      <c r="D3" s="74"/>
      <c r="E3" s="36" t="s">
        <v>4</v>
      </c>
      <c r="F3" s="37">
        <f>'Notas de Disciplina Financiera'!D3</f>
        <v>2</v>
      </c>
    </row>
    <row r="5" spans="2:6" x14ac:dyDescent="0.2">
      <c r="B5" s="39"/>
      <c r="C5" s="39" t="s">
        <v>18</v>
      </c>
    </row>
    <row r="7" spans="2:6" x14ac:dyDescent="0.2">
      <c r="B7" s="1" t="s">
        <v>176</v>
      </c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workbookViewId="0">
      <selection activeCell="B2" sqref="B2:D2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Municipio de León</v>
      </c>
      <c r="C1" s="74"/>
      <c r="D1" s="74"/>
      <c r="E1" s="36" t="s">
        <v>0</v>
      </c>
      <c r="F1" s="37">
        <f>'Notas de Disciplina Financiera'!D1</f>
        <v>2025</v>
      </c>
    </row>
    <row r="2" spans="1:6" x14ac:dyDescent="0.2">
      <c r="B2" s="74" t="s">
        <v>1</v>
      </c>
      <c r="C2" s="74"/>
      <c r="D2" s="74"/>
      <c r="E2" s="36" t="s">
        <v>2</v>
      </c>
      <c r="F2" s="37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20</v>
      </c>
    </row>
    <row r="7" spans="1:6" x14ac:dyDescent="0.2">
      <c r="B7" s="1" t="s">
        <v>177</v>
      </c>
    </row>
    <row r="8" spans="1:6" x14ac:dyDescent="0.2">
      <c r="A8" s="38"/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documentManagement/types"/>
    <ds:schemaRef ds:uri="http://schemas.microsoft.com/office/2006/metadata/properties"/>
    <ds:schemaRef ds:uri="0c865bf4-0f22-4e4d-b041-7b0c1657e5a8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'NDF-02'!Títulos_a_imprimir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Jonathan Edmundo Contreras Veloz</cp:lastModifiedBy>
  <cp:revision/>
  <cp:lastPrinted>2025-04-14T14:25:04Z</cp:lastPrinted>
  <dcterms:created xsi:type="dcterms:W3CDTF">2024-03-15T21:50:03Z</dcterms:created>
  <dcterms:modified xsi:type="dcterms:W3CDTF">2025-07-25T17:20:55Z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